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150" windowWidth="20730" windowHeight="10590"/>
  </bookViews>
  <sheets>
    <sheet name="СВОД РЕЕСТРОВ РАСХОДНЫХ ОБЯЗАТ" sheetId="3" r:id="rId1"/>
  </sheets>
  <definedNames>
    <definedName name="_xlnm._FilterDatabase" localSheetId="0" hidden="1">'СВОД РЕЕСТРОВ РАСХОДНЫХ ОБЯЗАТ'!$A$16:$CQ$108</definedName>
  </definedNames>
  <calcPr calcId="144525"/>
</workbook>
</file>

<file path=xl/calcChain.xml><?xml version="1.0" encoding="utf-8"?>
<calcChain xmlns="http://schemas.openxmlformats.org/spreadsheetml/2006/main">
  <c r="CM78" i="3" l="1"/>
  <c r="CH78" i="3"/>
  <c r="CC78" i="3"/>
  <c r="CC31" i="3"/>
  <c r="CH32" i="3"/>
  <c r="CC32" i="3"/>
  <c r="CL106" i="3"/>
  <c r="CG106" i="3"/>
  <c r="CL105" i="3"/>
  <c r="CG105" i="3"/>
  <c r="CL104" i="3"/>
  <c r="CG104" i="3"/>
  <c r="CQ103" i="3"/>
  <c r="CP103" i="3"/>
  <c r="CO103" i="3"/>
  <c r="CN103" i="3"/>
  <c r="CM103" i="3"/>
  <c r="CK103" i="3"/>
  <c r="CJ103" i="3"/>
  <c r="CI103" i="3"/>
  <c r="CH103" i="3"/>
  <c r="CF103" i="3"/>
  <c r="CE103" i="3"/>
  <c r="CD103" i="3"/>
  <c r="CC103" i="3"/>
  <c r="CG103" i="3" s="1"/>
  <c r="CL102" i="3"/>
  <c r="CG102" i="3"/>
  <c r="CL101" i="3"/>
  <c r="CG101" i="3"/>
  <c r="CL100" i="3"/>
  <c r="CG100" i="3"/>
  <c r="CL99" i="3"/>
  <c r="CG99" i="3"/>
  <c r="CL98" i="3"/>
  <c r="CG98" i="3"/>
  <c r="CQ97" i="3"/>
  <c r="CP97" i="3"/>
  <c r="CP95" i="3" s="1"/>
  <c r="CO97" i="3"/>
  <c r="CN97" i="3"/>
  <c r="CN95" i="3" s="1"/>
  <c r="CM97" i="3"/>
  <c r="CK97" i="3"/>
  <c r="CK95" i="3" s="1"/>
  <c r="CJ97" i="3"/>
  <c r="CI97" i="3"/>
  <c r="CI95" i="3" s="1"/>
  <c r="CH97" i="3"/>
  <c r="CF97" i="3"/>
  <c r="CF95" i="3" s="1"/>
  <c r="CE97" i="3"/>
  <c r="CD97" i="3"/>
  <c r="CD95" i="3" s="1"/>
  <c r="CC97" i="3"/>
  <c r="CL96" i="3"/>
  <c r="CG96" i="3"/>
  <c r="CQ95" i="3"/>
  <c r="CO95" i="3"/>
  <c r="CM95" i="3"/>
  <c r="CJ95" i="3"/>
  <c r="CH95" i="3"/>
  <c r="CE95" i="3"/>
  <c r="CC95" i="3"/>
  <c r="CO94" i="3"/>
  <c r="CQ94" i="3" s="1"/>
  <c r="CL94" i="3"/>
  <c r="CJ94" i="3"/>
  <c r="CG94" i="3"/>
  <c r="CE94" i="3"/>
  <c r="CN93" i="3"/>
  <c r="CI93" i="3"/>
  <c r="CL93" i="3" s="1"/>
  <c r="CD93" i="3"/>
  <c r="CG93" i="3" s="1"/>
  <c r="CN92" i="3"/>
  <c r="CL92" i="3"/>
  <c r="CI92" i="3"/>
  <c r="CG92" i="3"/>
  <c r="CD92" i="3"/>
  <c r="CL91" i="3"/>
  <c r="CG91" i="3"/>
  <c r="CP90" i="3"/>
  <c r="CP87" i="3" s="1"/>
  <c r="CO90" i="3"/>
  <c r="CN90" i="3"/>
  <c r="CN87" i="3" s="1"/>
  <c r="CM90" i="3"/>
  <c r="CK90" i="3"/>
  <c r="CK87" i="3" s="1"/>
  <c r="CJ90" i="3"/>
  <c r="CI90" i="3"/>
  <c r="CI87" i="3" s="1"/>
  <c r="CH90" i="3"/>
  <c r="CF90" i="3"/>
  <c r="CF87" i="3" s="1"/>
  <c r="CE90" i="3"/>
  <c r="CD90" i="3"/>
  <c r="CD87" i="3" s="1"/>
  <c r="CC90" i="3"/>
  <c r="CQ89" i="3"/>
  <c r="CL89" i="3"/>
  <c r="CC89" i="3"/>
  <c r="CG89" i="3" s="1"/>
  <c r="CL88" i="3"/>
  <c r="CG88" i="3"/>
  <c r="CO87" i="3"/>
  <c r="CM87" i="3"/>
  <c r="CJ87" i="3"/>
  <c r="CH87" i="3"/>
  <c r="CE87" i="3"/>
  <c r="CC87" i="3"/>
  <c r="CO86" i="3"/>
  <c r="CM86" i="3"/>
  <c r="CQ86" i="3" s="1"/>
  <c r="CJ86" i="3"/>
  <c r="CH86" i="3"/>
  <c r="CL86" i="3" s="1"/>
  <c r="CE86" i="3"/>
  <c r="CC86" i="3"/>
  <c r="CG86" i="3" s="1"/>
  <c r="CL85" i="3"/>
  <c r="CG85" i="3"/>
  <c r="CP84" i="3"/>
  <c r="CO84" i="3"/>
  <c r="CN84" i="3"/>
  <c r="CM84" i="3"/>
  <c r="CQ84" i="3" s="1"/>
  <c r="CK84" i="3"/>
  <c r="CJ84" i="3"/>
  <c r="CI84" i="3"/>
  <c r="CH84" i="3"/>
  <c r="CL84" i="3" s="1"/>
  <c r="CF84" i="3"/>
  <c r="CE84" i="3"/>
  <c r="CD84" i="3"/>
  <c r="CC84" i="3"/>
  <c r="CG84" i="3" s="1"/>
  <c r="CO83" i="3"/>
  <c r="CM83" i="3"/>
  <c r="CQ83" i="3" s="1"/>
  <c r="CH83" i="3"/>
  <c r="CJ83" i="3" s="1"/>
  <c r="CC83" i="3"/>
  <c r="CE83" i="3" s="1"/>
  <c r="CQ82" i="3"/>
  <c r="CL82" i="3"/>
  <c r="CG82" i="3"/>
  <c r="CM81" i="3"/>
  <c r="CO81" i="3" s="1"/>
  <c r="CJ81" i="3"/>
  <c r="CH81" i="3"/>
  <c r="CC81" i="3"/>
  <c r="CE81" i="3" s="1"/>
  <c r="CM80" i="3"/>
  <c r="CO80" i="3" s="1"/>
  <c r="CH80" i="3"/>
  <c r="CJ80" i="3" s="1"/>
  <c r="CE80" i="3"/>
  <c r="CC80" i="3"/>
  <c r="CQ79" i="3"/>
  <c r="CO79" i="3"/>
  <c r="CL79" i="3"/>
  <c r="CJ79" i="3"/>
  <c r="CG79" i="3"/>
  <c r="CO78" i="3"/>
  <c r="CQ78" i="3" s="1"/>
  <c r="CJ78" i="3"/>
  <c r="CE78" i="3"/>
  <c r="CL77" i="3"/>
  <c r="CG77" i="3"/>
  <c r="CP76" i="3"/>
  <c r="CN76" i="3"/>
  <c r="CM76" i="3"/>
  <c r="CK76" i="3"/>
  <c r="CI76" i="3"/>
  <c r="CH76" i="3"/>
  <c r="CF76" i="3"/>
  <c r="CD76" i="3"/>
  <c r="CC76" i="3"/>
  <c r="CN75" i="3"/>
  <c r="CI75" i="3"/>
  <c r="CL75" i="3" s="1"/>
  <c r="CD75" i="3"/>
  <c r="CG75" i="3" s="1"/>
  <c r="CL74" i="3"/>
  <c r="CG74" i="3"/>
  <c r="CL73" i="3"/>
  <c r="CG73" i="3"/>
  <c r="CQ72" i="3"/>
  <c r="CP72" i="3"/>
  <c r="CO72" i="3"/>
  <c r="CN72" i="3"/>
  <c r="CM72" i="3"/>
  <c r="CM70" i="3" s="1"/>
  <c r="CK72" i="3"/>
  <c r="CJ72" i="3"/>
  <c r="CH72" i="3"/>
  <c r="CF72" i="3"/>
  <c r="CE72" i="3"/>
  <c r="CD72" i="3"/>
  <c r="CD70" i="3" s="1"/>
  <c r="CC72" i="3"/>
  <c r="CG71" i="3"/>
  <c r="CN70" i="3"/>
  <c r="CK70" i="3"/>
  <c r="CM69" i="3"/>
  <c r="CH69" i="3"/>
  <c r="CL69" i="3" s="1"/>
  <c r="CC69" i="3"/>
  <c r="CG69" i="3" s="1"/>
  <c r="CL68" i="3"/>
  <c r="CG68" i="3"/>
  <c r="CL67" i="3"/>
  <c r="CG67" i="3"/>
  <c r="CQ66" i="3"/>
  <c r="CP66" i="3"/>
  <c r="CO66" i="3"/>
  <c r="CN66" i="3"/>
  <c r="CM66" i="3"/>
  <c r="CK66" i="3"/>
  <c r="CJ66" i="3"/>
  <c r="CI66" i="3"/>
  <c r="CH66" i="3"/>
  <c r="CF66" i="3"/>
  <c r="CE66" i="3"/>
  <c r="CD66" i="3"/>
  <c r="CC66" i="3"/>
  <c r="CQ65" i="3"/>
  <c r="CQ63" i="3" s="1"/>
  <c r="CQ61" i="3" s="1"/>
  <c r="CL65" i="3"/>
  <c r="CG65" i="3"/>
  <c r="CL64" i="3"/>
  <c r="CG64" i="3"/>
  <c r="CP63" i="3"/>
  <c r="CO63" i="3"/>
  <c r="CN63" i="3"/>
  <c r="CM63" i="3"/>
  <c r="CK63" i="3"/>
  <c r="CJ63" i="3"/>
  <c r="CI63" i="3"/>
  <c r="CH63" i="3"/>
  <c r="CF63" i="3"/>
  <c r="CE63" i="3"/>
  <c r="CD63" i="3"/>
  <c r="CC63" i="3"/>
  <c r="CL62" i="3"/>
  <c r="CG62" i="3"/>
  <c r="CP61" i="3"/>
  <c r="CO61" i="3"/>
  <c r="CN61" i="3"/>
  <c r="CM61" i="3"/>
  <c r="CK61" i="3"/>
  <c r="CJ61" i="3"/>
  <c r="CI61" i="3"/>
  <c r="CH61" i="3"/>
  <c r="CF61" i="3"/>
  <c r="CE61" i="3"/>
  <c r="CD61" i="3"/>
  <c r="CC61" i="3"/>
  <c r="CL60" i="3"/>
  <c r="CG60" i="3"/>
  <c r="CL59" i="3"/>
  <c r="CG59" i="3"/>
  <c r="CL58" i="3"/>
  <c r="CG58" i="3"/>
  <c r="CM57" i="3"/>
  <c r="CH57" i="3"/>
  <c r="CL57" i="3" s="1"/>
  <c r="CC57" i="3"/>
  <c r="CG57" i="3" s="1"/>
  <c r="CL56" i="3"/>
  <c r="CC56" i="3"/>
  <c r="CG56" i="3" s="1"/>
  <c r="CQ55" i="3"/>
  <c r="CL55" i="3"/>
  <c r="CG55" i="3"/>
  <c r="CM54" i="3"/>
  <c r="CH54" i="3"/>
  <c r="CL54" i="3" s="1"/>
  <c r="CC54" i="3"/>
  <c r="CG54" i="3" s="1"/>
  <c r="CL53" i="3"/>
  <c r="CG53" i="3"/>
  <c r="CQ52" i="3"/>
  <c r="CP52" i="3"/>
  <c r="CO52" i="3"/>
  <c r="CN52" i="3"/>
  <c r="CM52" i="3"/>
  <c r="CK52" i="3"/>
  <c r="CJ52" i="3"/>
  <c r="CI52" i="3"/>
  <c r="CH52" i="3"/>
  <c r="CF52" i="3"/>
  <c r="CE52" i="3"/>
  <c r="CD52" i="3"/>
  <c r="CC52" i="3"/>
  <c r="CL51" i="3"/>
  <c r="CG51" i="3"/>
  <c r="CL50" i="3"/>
  <c r="CG50" i="3"/>
  <c r="CL49" i="3"/>
  <c r="CG49" i="3"/>
  <c r="CL48" i="3"/>
  <c r="CG48" i="3"/>
  <c r="CL47" i="3"/>
  <c r="CG47" i="3"/>
  <c r="CL46" i="3"/>
  <c r="CG46" i="3"/>
  <c r="CL45" i="3"/>
  <c r="CC45" i="3"/>
  <c r="CG45" i="3" s="1"/>
  <c r="CL44" i="3"/>
  <c r="CG44" i="3"/>
  <c r="CL43" i="3"/>
  <c r="CG43" i="3"/>
  <c r="CQ42" i="3"/>
  <c r="CP42" i="3"/>
  <c r="CO42" i="3"/>
  <c r="CN42" i="3"/>
  <c r="CM42" i="3"/>
  <c r="CK42" i="3"/>
  <c r="CJ42" i="3"/>
  <c r="CI42" i="3"/>
  <c r="CH42" i="3"/>
  <c r="CL42" i="3" s="1"/>
  <c r="CF42" i="3"/>
  <c r="CE42" i="3"/>
  <c r="CD42" i="3"/>
  <c r="CC42" i="3"/>
  <c r="CG42" i="3" s="1"/>
  <c r="CL41" i="3"/>
  <c r="CG41" i="3"/>
  <c r="CL40" i="3"/>
  <c r="CG40" i="3"/>
  <c r="CM39" i="3"/>
  <c r="CQ39" i="3" s="1"/>
  <c r="CH39" i="3"/>
  <c r="CL39" i="3" s="1"/>
  <c r="CE39" i="3"/>
  <c r="CC39" i="3"/>
  <c r="CG39" i="3" s="1"/>
  <c r="CM38" i="3"/>
  <c r="CL38" i="3"/>
  <c r="CH38" i="3"/>
  <c r="CG38" i="3"/>
  <c r="CC38" i="3"/>
  <c r="CL37" i="3"/>
  <c r="CG37" i="3"/>
  <c r="CM36" i="3"/>
  <c r="CH36" i="3"/>
  <c r="CL36" i="3" s="1"/>
  <c r="CC36" i="3"/>
  <c r="CG36" i="3" s="1"/>
  <c r="CL35" i="3"/>
  <c r="CG35" i="3"/>
  <c r="CL34" i="3"/>
  <c r="CG34" i="3"/>
  <c r="CM33" i="3"/>
  <c r="CL33" i="3"/>
  <c r="CH33" i="3"/>
  <c r="CG33" i="3"/>
  <c r="CC33" i="3"/>
  <c r="CL32" i="3"/>
  <c r="CG32" i="3"/>
  <c r="CQ31" i="3"/>
  <c r="CM31" i="3"/>
  <c r="CL31" i="3"/>
  <c r="CH31" i="3"/>
  <c r="CG31" i="3"/>
  <c r="CM30" i="3"/>
  <c r="CQ30" i="3" s="1"/>
  <c r="CH30" i="3"/>
  <c r="CL30" i="3" s="1"/>
  <c r="CC30" i="3"/>
  <c r="CG30" i="3" s="1"/>
  <c r="CL29" i="3"/>
  <c r="CG29" i="3"/>
  <c r="CM28" i="3"/>
  <c r="CH28" i="3"/>
  <c r="CL28" i="3" s="1"/>
  <c r="CC28" i="3"/>
  <c r="CG28" i="3" s="1"/>
  <c r="CL27" i="3"/>
  <c r="CG27" i="3"/>
  <c r="CL26" i="3"/>
  <c r="CG26" i="3"/>
  <c r="CM25" i="3"/>
  <c r="CQ25" i="3" s="1"/>
  <c r="CH25" i="3"/>
  <c r="CL25" i="3" s="1"/>
  <c r="CE25" i="3"/>
  <c r="CC25" i="3"/>
  <c r="CM24" i="3"/>
  <c r="CH24" i="3"/>
  <c r="CL24" i="3" s="1"/>
  <c r="CC24" i="3"/>
  <c r="CG24" i="3" s="1"/>
  <c r="CL23" i="3"/>
  <c r="CG23" i="3"/>
  <c r="CP21" i="3"/>
  <c r="CO21" i="3"/>
  <c r="CN21" i="3"/>
  <c r="CM21" i="3"/>
  <c r="CK21" i="3"/>
  <c r="CJ21" i="3"/>
  <c r="CI21" i="3"/>
  <c r="CH21" i="3"/>
  <c r="CF21" i="3"/>
  <c r="CE21" i="3"/>
  <c r="CD21" i="3"/>
  <c r="CC21" i="3"/>
  <c r="CP19" i="3"/>
  <c r="CN19" i="3"/>
  <c r="CN17" i="3" s="1"/>
  <c r="CN107" i="3" s="1"/>
  <c r="CK19" i="3"/>
  <c r="CK17" i="3" s="1"/>
  <c r="CK108" i="3" s="1"/>
  <c r="CI19" i="3"/>
  <c r="CF19" i="3"/>
  <c r="CD19" i="3"/>
  <c r="BM82" i="3"/>
  <c r="BM89" i="3"/>
  <c r="BK83" i="3"/>
  <c r="BK94" i="3"/>
  <c r="BM94" i="3" s="1"/>
  <c r="BI30" i="3"/>
  <c r="BD30" i="3"/>
  <c r="BD31" i="3"/>
  <c r="BI86" i="3"/>
  <c r="BM86" i="3" s="1"/>
  <c r="BK86" i="3"/>
  <c r="BD86" i="3"/>
  <c r="BF86" i="3"/>
  <c r="BA39" i="3"/>
  <c r="BA86" i="3"/>
  <c r="AY86" i="3"/>
  <c r="AY30" i="3"/>
  <c r="BC30" i="3" s="1"/>
  <c r="BA25" i="3"/>
  <c r="CG25" i="3" l="1"/>
  <c r="CQ80" i="3"/>
  <c r="CL83" i="3"/>
  <c r="CH70" i="3"/>
  <c r="CF70" i="3"/>
  <c r="CF17" i="3" s="1"/>
  <c r="CF107" i="3" s="1"/>
  <c r="CP70" i="3"/>
  <c r="CP17" i="3" s="1"/>
  <c r="CP107" i="3" s="1"/>
  <c r="CD17" i="3"/>
  <c r="CD107" i="3" s="1"/>
  <c r="CE19" i="3"/>
  <c r="CJ19" i="3"/>
  <c r="CM19" i="3"/>
  <c r="CO19" i="3"/>
  <c r="CG72" i="3"/>
  <c r="CM17" i="3"/>
  <c r="CM108" i="3" s="1"/>
  <c r="CG87" i="3"/>
  <c r="CL87" i="3"/>
  <c r="CQ87" i="3"/>
  <c r="CG95" i="3"/>
  <c r="CL95" i="3"/>
  <c r="CC19" i="3"/>
  <c r="CH19" i="3"/>
  <c r="CH17" i="3" s="1"/>
  <c r="CH107" i="3" s="1"/>
  <c r="CQ21" i="3"/>
  <c r="CQ19" i="3" s="1"/>
  <c r="CG52" i="3"/>
  <c r="CL52" i="3"/>
  <c r="CG63" i="3"/>
  <c r="CL63" i="3"/>
  <c r="CG66" i="3"/>
  <c r="CL66" i="3"/>
  <c r="CC70" i="3"/>
  <c r="CI72" i="3"/>
  <c r="CI70" i="3" s="1"/>
  <c r="CI17" i="3" s="1"/>
  <c r="CI108" i="3" s="1"/>
  <c r="CG78" i="3"/>
  <c r="CJ76" i="3"/>
  <c r="CL76" i="3" s="1"/>
  <c r="CL81" i="3"/>
  <c r="CG90" i="3"/>
  <c r="CL90" i="3"/>
  <c r="CQ90" i="3"/>
  <c r="CG97" i="3"/>
  <c r="CL21" i="3"/>
  <c r="CL19" i="3" s="1"/>
  <c r="CE76" i="3"/>
  <c r="CE70" i="3" s="1"/>
  <c r="CE17" i="3" s="1"/>
  <c r="CE107" i="3" s="1"/>
  <c r="CL97" i="3"/>
  <c r="CG21" i="3"/>
  <c r="CG19" i="3" s="1"/>
  <c r="CG61" i="3"/>
  <c r="CL61" i="3"/>
  <c r="CJ70" i="3"/>
  <c r="CJ17" i="3" s="1"/>
  <c r="CJ108" i="3" s="1"/>
  <c r="CG80" i="3"/>
  <c r="CO76" i="3"/>
  <c r="CO70" i="3" s="1"/>
  <c r="CO17" i="3" s="1"/>
  <c r="CO107" i="3" s="1"/>
  <c r="CL103" i="3"/>
  <c r="CL78" i="3"/>
  <c r="CL80" i="3"/>
  <c r="CG81" i="3"/>
  <c r="CQ81" i="3"/>
  <c r="CG83" i="3"/>
  <c r="CI107" i="3"/>
  <c r="CK107" i="3"/>
  <c r="CM107" i="3"/>
  <c r="CD108" i="3"/>
  <c r="CF108" i="3"/>
  <c r="CH108" i="3"/>
  <c r="CN108" i="3"/>
  <c r="CP108" i="3"/>
  <c r="CE108" i="3" l="1"/>
  <c r="CJ107" i="3"/>
  <c r="CL107" i="3" s="1"/>
  <c r="CO108" i="3"/>
  <c r="CL72" i="3"/>
  <c r="CQ108" i="3"/>
  <c r="CC17" i="3"/>
  <c r="CQ107" i="3"/>
  <c r="CL70" i="3"/>
  <c r="CG76" i="3"/>
  <c r="CG70" i="3"/>
  <c r="CG17" i="3" s="1"/>
  <c r="CL108" i="3"/>
  <c r="CQ76" i="3"/>
  <c r="CQ70" i="3"/>
  <c r="CQ17" i="3" s="1"/>
  <c r="CL17" i="3"/>
  <c r="CC108" i="3" l="1"/>
  <c r="CG108" i="3" s="1"/>
  <c r="CC107" i="3"/>
  <c r="CG107" i="3" s="1"/>
  <c r="BI54" i="3" l="1"/>
  <c r="BD54" i="3"/>
  <c r="AY54" i="3"/>
  <c r="AY25" i="3"/>
  <c r="BH89" i="3"/>
  <c r="BC89" i="3"/>
  <c r="AY89" i="3"/>
  <c r="BI83" i="3"/>
  <c r="BM83" i="3" s="1"/>
  <c r="BD83" i="3"/>
  <c r="AY83" i="3"/>
  <c r="BI69" i="3"/>
  <c r="BD69" i="3"/>
  <c r="AY69" i="3"/>
  <c r="AY24" i="3"/>
  <c r="BI36" i="3"/>
  <c r="BD36" i="3"/>
  <c r="AY36" i="3"/>
  <c r="BI31" i="3"/>
  <c r="BM31" i="3" s="1"/>
  <c r="AY31" i="3"/>
  <c r="AT54" i="3" l="1"/>
  <c r="BI24" i="3"/>
  <c r="BD24" i="3"/>
  <c r="BM30" i="3" l="1"/>
  <c r="BI80" i="3" l="1"/>
  <c r="BD80" i="3"/>
  <c r="AY80" i="3"/>
  <c r="BF83" i="3"/>
  <c r="BA83" i="3"/>
  <c r="BK80" i="3"/>
  <c r="BM80" i="3" s="1"/>
  <c r="BF80" i="3"/>
  <c r="BK79" i="3"/>
  <c r="BM79" i="3" s="1"/>
  <c r="BF79" i="3"/>
  <c r="BI78" i="3"/>
  <c r="BK78" i="3" s="1"/>
  <c r="BM78" i="3" s="1"/>
  <c r="BD78" i="3"/>
  <c r="BF78" i="3" s="1"/>
  <c r="AY78" i="3"/>
  <c r="BA78" i="3" s="1"/>
  <c r="BI33" i="3" l="1"/>
  <c r="BD33" i="3"/>
  <c r="AY33" i="3"/>
  <c r="AY45" i="3" l="1"/>
  <c r="BI39" i="3" l="1"/>
  <c r="BM39" i="3" s="1"/>
  <c r="BD39" i="3"/>
  <c r="BH39" i="3" s="1"/>
  <c r="AY39" i="3"/>
  <c r="BI28" i="3"/>
  <c r="BD28" i="3"/>
  <c r="AY28" i="3"/>
  <c r="BI25" i="3" l="1"/>
  <c r="BD25" i="3"/>
  <c r="BH55" i="3" l="1"/>
  <c r="BM55" i="3" s="1"/>
  <c r="BF94" i="3" l="1"/>
  <c r="BA94" i="3"/>
  <c r="BI38" i="3"/>
  <c r="BD38" i="3"/>
  <c r="AY38" i="3"/>
  <c r="BJ93" i="3"/>
  <c r="BE93" i="3"/>
  <c r="AZ93" i="3"/>
  <c r="BJ92" i="3"/>
  <c r="BE92" i="3"/>
  <c r="AZ92" i="3"/>
  <c r="BC86" i="3"/>
  <c r="BI81" i="3" l="1"/>
  <c r="BK81" i="3" s="1"/>
  <c r="BM81" i="3" s="1"/>
  <c r="BD81" i="3"/>
  <c r="BF81" i="3" s="1"/>
  <c r="AY81" i="3"/>
  <c r="BA81" i="3" s="1"/>
  <c r="BA80" i="3"/>
  <c r="BJ75" i="3"/>
  <c r="BE75" i="3"/>
  <c r="AZ75" i="3"/>
  <c r="BI66" i="3"/>
  <c r="BD66" i="3"/>
  <c r="BM65" i="3"/>
  <c r="BI57" i="3"/>
  <c r="BD57" i="3"/>
  <c r="AY57" i="3"/>
  <c r="AY56" i="3"/>
  <c r="BD32" i="3" l="1"/>
  <c r="AY32" i="3"/>
  <c r="BM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40" i="3"/>
  <c r="BH41" i="3"/>
  <c r="BH43" i="3"/>
  <c r="BH44" i="3"/>
  <c r="BH45" i="3"/>
  <c r="BH46" i="3"/>
  <c r="BH47" i="3"/>
  <c r="BH48" i="3"/>
  <c r="BH49" i="3"/>
  <c r="BH50" i="3"/>
  <c r="BH51" i="3"/>
  <c r="BH53" i="3"/>
  <c r="BH54" i="3"/>
  <c r="BH56" i="3"/>
  <c r="BH57" i="3"/>
  <c r="BH58" i="3"/>
  <c r="BH59" i="3"/>
  <c r="BH60" i="3"/>
  <c r="BH62" i="3"/>
  <c r="BH64" i="3"/>
  <c r="BH65" i="3"/>
  <c r="BH67" i="3"/>
  <c r="BH68" i="3"/>
  <c r="BH69" i="3"/>
  <c r="BH71" i="3"/>
  <c r="BH73" i="3"/>
  <c r="BH74" i="3"/>
  <c r="BH75" i="3"/>
  <c r="BH77" i="3"/>
  <c r="BH78" i="3"/>
  <c r="BH79" i="3"/>
  <c r="BH80" i="3"/>
  <c r="BH81" i="3"/>
  <c r="BH82" i="3"/>
  <c r="BH83" i="3"/>
  <c r="BH85" i="3"/>
  <c r="BH86" i="3"/>
  <c r="BH88" i="3"/>
  <c r="BH91" i="3"/>
  <c r="BH92" i="3"/>
  <c r="BH93" i="3"/>
  <c r="BH94" i="3"/>
  <c r="BH96" i="3"/>
  <c r="BH98" i="3"/>
  <c r="BH99" i="3"/>
  <c r="BH100" i="3"/>
  <c r="BH101" i="3"/>
  <c r="BH102" i="3"/>
  <c r="BH104" i="3"/>
  <c r="BH105" i="3"/>
  <c r="BH106" i="3"/>
  <c r="BH23" i="3"/>
  <c r="BH24" i="3"/>
  <c r="BH25" i="3"/>
  <c r="BC24" i="3"/>
  <c r="BC25" i="3"/>
  <c r="BC26" i="3"/>
  <c r="BC27" i="3"/>
  <c r="BC28" i="3"/>
  <c r="BC29" i="3"/>
  <c r="BC31" i="3"/>
  <c r="BC32" i="3"/>
  <c r="BC33" i="3"/>
  <c r="BC34" i="3"/>
  <c r="BC35" i="3"/>
  <c r="BC36" i="3"/>
  <c r="BC37" i="3"/>
  <c r="BC38" i="3"/>
  <c r="BC39" i="3"/>
  <c r="BC40" i="3"/>
  <c r="BC41" i="3"/>
  <c r="BC43" i="3"/>
  <c r="BC44" i="3"/>
  <c r="BC45" i="3"/>
  <c r="BC46" i="3"/>
  <c r="BC47" i="3"/>
  <c r="BC48" i="3"/>
  <c r="BC49" i="3"/>
  <c r="BC50" i="3"/>
  <c r="BC51" i="3"/>
  <c r="BC53" i="3"/>
  <c r="BC54" i="3"/>
  <c r="BC55" i="3"/>
  <c r="BC56" i="3"/>
  <c r="BC57" i="3"/>
  <c r="BC58" i="3"/>
  <c r="BC59" i="3"/>
  <c r="BC60" i="3"/>
  <c r="BC62" i="3"/>
  <c r="BC64" i="3"/>
  <c r="BC65" i="3"/>
  <c r="BC67" i="3"/>
  <c r="BC68" i="3"/>
  <c r="BC69" i="3"/>
  <c r="BC71" i="3"/>
  <c r="BC73" i="3"/>
  <c r="BC74" i="3"/>
  <c r="BC75" i="3"/>
  <c r="BC77" i="3"/>
  <c r="BC78" i="3"/>
  <c r="BC79" i="3"/>
  <c r="BC80" i="3"/>
  <c r="BC81" i="3"/>
  <c r="BC82" i="3"/>
  <c r="BC83" i="3"/>
  <c r="BC85" i="3"/>
  <c r="BC88" i="3"/>
  <c r="BC91" i="3"/>
  <c r="BC92" i="3"/>
  <c r="BC93" i="3"/>
  <c r="BC94" i="3"/>
  <c r="BC96" i="3"/>
  <c r="BC98" i="3"/>
  <c r="BC99" i="3"/>
  <c r="BC100" i="3"/>
  <c r="BC101" i="3"/>
  <c r="BC102" i="3"/>
  <c r="BC104" i="3"/>
  <c r="BC105" i="3"/>
  <c r="BC106" i="3"/>
  <c r="BC23" i="3"/>
  <c r="AV24" i="3"/>
  <c r="AV86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3" i="3"/>
  <c r="AX44" i="3"/>
  <c r="AX45" i="3"/>
  <c r="AX46" i="3"/>
  <c r="AX47" i="3"/>
  <c r="AX48" i="3"/>
  <c r="AX49" i="3"/>
  <c r="AX50" i="3"/>
  <c r="AX51" i="3"/>
  <c r="AX53" i="3"/>
  <c r="AX54" i="3"/>
  <c r="AX55" i="3"/>
  <c r="AX56" i="3"/>
  <c r="AX57" i="3"/>
  <c r="AX58" i="3"/>
  <c r="AX59" i="3"/>
  <c r="AX60" i="3"/>
  <c r="AX62" i="3"/>
  <c r="AX64" i="3"/>
  <c r="AX65" i="3"/>
  <c r="AX67" i="3"/>
  <c r="AX68" i="3"/>
  <c r="AX69" i="3"/>
  <c r="AX71" i="3"/>
  <c r="AX73" i="3"/>
  <c r="AX74" i="3"/>
  <c r="AX77" i="3"/>
  <c r="AX78" i="3"/>
  <c r="AX79" i="3"/>
  <c r="AX80" i="3"/>
  <c r="AX81" i="3"/>
  <c r="AX82" i="3"/>
  <c r="AX83" i="3"/>
  <c r="AX85" i="3"/>
  <c r="AX88" i="3"/>
  <c r="AX89" i="3"/>
  <c r="AX91" i="3"/>
  <c r="AX92" i="3"/>
  <c r="AX94" i="3"/>
  <c r="AX96" i="3"/>
  <c r="AX98" i="3"/>
  <c r="AX99" i="3"/>
  <c r="AX100" i="3"/>
  <c r="AX101" i="3"/>
  <c r="AX102" i="3"/>
  <c r="AX104" i="3"/>
  <c r="AX105" i="3"/>
  <c r="AX106" i="3"/>
  <c r="AX23" i="3"/>
  <c r="AT24" i="3"/>
  <c r="AX24" i="3" s="1"/>
  <c r="AT52" i="3" l="1"/>
  <c r="AU75" i="3"/>
  <c r="AX75" i="3" s="1"/>
  <c r="AX86" i="3"/>
  <c r="AU93" i="3" l="1"/>
  <c r="AX93" i="3" s="1"/>
  <c r="AI21" i="3"/>
  <c r="AJ21" i="3"/>
  <c r="AK21" i="3"/>
  <c r="AL21" i="3"/>
  <c r="AM21" i="3"/>
  <c r="AN21" i="3"/>
  <c r="AO21" i="3"/>
  <c r="AP21" i="3"/>
  <c r="AQ21" i="3"/>
  <c r="AR21" i="3"/>
  <c r="AT21" i="3"/>
  <c r="AU21" i="3"/>
  <c r="AV21" i="3"/>
  <c r="AW21" i="3"/>
  <c r="AX21" i="3"/>
  <c r="AY21" i="3"/>
  <c r="AI76" i="3"/>
  <c r="AJ84" i="3"/>
  <c r="AK84" i="3"/>
  <c r="AL84" i="3"/>
  <c r="AM84" i="3"/>
  <c r="AN84" i="3"/>
  <c r="AO84" i="3"/>
  <c r="AP84" i="3"/>
  <c r="AQ84" i="3"/>
  <c r="AR84" i="3"/>
  <c r="AT84" i="3"/>
  <c r="AU84" i="3"/>
  <c r="AV84" i="3"/>
  <c r="AW84" i="3"/>
  <c r="AY84" i="3"/>
  <c r="AZ84" i="3"/>
  <c r="BA84" i="3"/>
  <c r="BB84" i="3"/>
  <c r="BD84" i="3"/>
  <c r="BE84" i="3"/>
  <c r="BF84" i="3"/>
  <c r="BG84" i="3"/>
  <c r="BI84" i="3"/>
  <c r="BJ84" i="3"/>
  <c r="BK84" i="3"/>
  <c r="BL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AI84" i="3"/>
  <c r="AJ90" i="3"/>
  <c r="AK90" i="3"/>
  <c r="AL90" i="3"/>
  <c r="AM90" i="3"/>
  <c r="AN90" i="3"/>
  <c r="AO90" i="3"/>
  <c r="AP90" i="3"/>
  <c r="AQ90" i="3"/>
  <c r="AR90" i="3"/>
  <c r="AT90" i="3"/>
  <c r="AV90" i="3"/>
  <c r="AW90" i="3"/>
  <c r="AY90" i="3"/>
  <c r="AZ90" i="3"/>
  <c r="BA90" i="3"/>
  <c r="BB90" i="3"/>
  <c r="BD90" i="3"/>
  <c r="BE90" i="3"/>
  <c r="BF90" i="3"/>
  <c r="BG90" i="3"/>
  <c r="BI90" i="3"/>
  <c r="BJ90" i="3"/>
  <c r="BK90" i="3"/>
  <c r="BL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AI90" i="3"/>
  <c r="AJ97" i="3"/>
  <c r="AK97" i="3"/>
  <c r="AL97" i="3"/>
  <c r="AM97" i="3"/>
  <c r="AN97" i="3"/>
  <c r="AO97" i="3"/>
  <c r="AP97" i="3"/>
  <c r="AQ97" i="3"/>
  <c r="AR97" i="3"/>
  <c r="AT97" i="3"/>
  <c r="AU97" i="3"/>
  <c r="AV97" i="3"/>
  <c r="AW97" i="3"/>
  <c r="AY97" i="3"/>
  <c r="AZ97" i="3"/>
  <c r="BA97" i="3"/>
  <c r="BB97" i="3"/>
  <c r="BD97" i="3"/>
  <c r="BE97" i="3"/>
  <c r="BF97" i="3"/>
  <c r="BG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AI97" i="3"/>
  <c r="AI103" i="3"/>
  <c r="AJ103" i="3"/>
  <c r="AK103" i="3"/>
  <c r="AL103" i="3"/>
  <c r="AM103" i="3"/>
  <c r="AN103" i="3"/>
  <c r="AO103" i="3"/>
  <c r="AP103" i="3"/>
  <c r="AQ103" i="3"/>
  <c r="AR103" i="3"/>
  <c r="AT103" i="3"/>
  <c r="AU103" i="3"/>
  <c r="AV103" i="3"/>
  <c r="AW103" i="3"/>
  <c r="AY103" i="3"/>
  <c r="AZ103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G42" i="3"/>
  <c r="BF42" i="3"/>
  <c r="BE42" i="3"/>
  <c r="BD42" i="3"/>
  <c r="BB42" i="3"/>
  <c r="BA42" i="3"/>
  <c r="AZ42" i="3"/>
  <c r="AY42" i="3"/>
  <c r="AW42" i="3"/>
  <c r="AV42" i="3"/>
  <c r="AU42" i="3"/>
  <c r="AI42" i="3"/>
  <c r="AJ42" i="3"/>
  <c r="AK42" i="3"/>
  <c r="AL42" i="3"/>
  <c r="AM42" i="3"/>
  <c r="AN42" i="3"/>
  <c r="AO42" i="3"/>
  <c r="AP42" i="3"/>
  <c r="AQ42" i="3"/>
  <c r="AR42" i="3"/>
  <c r="AT42" i="3"/>
  <c r="AU52" i="3"/>
  <c r="AV52" i="3"/>
  <c r="AW52" i="3"/>
  <c r="AY52" i="3"/>
  <c r="AZ52" i="3"/>
  <c r="BA52" i="3"/>
  <c r="BB52" i="3"/>
  <c r="BD52" i="3"/>
  <c r="BE52" i="3"/>
  <c r="BF52" i="3"/>
  <c r="BG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AI52" i="3"/>
  <c r="AJ52" i="3"/>
  <c r="AK52" i="3"/>
  <c r="AL52" i="3"/>
  <c r="AM52" i="3"/>
  <c r="AN52" i="3"/>
  <c r="AO52" i="3"/>
  <c r="AP52" i="3"/>
  <c r="AQ52" i="3"/>
  <c r="AR52" i="3"/>
  <c r="AI63" i="3"/>
  <c r="AJ63" i="3"/>
  <c r="AK63" i="3"/>
  <c r="AL63" i="3"/>
  <c r="AM63" i="3"/>
  <c r="AN63" i="3"/>
  <c r="AO63" i="3"/>
  <c r="AP63" i="3"/>
  <c r="AQ63" i="3"/>
  <c r="AR63" i="3"/>
  <c r="AT63" i="3"/>
  <c r="AU63" i="3"/>
  <c r="AV63" i="3"/>
  <c r="AW63" i="3"/>
  <c r="AY63" i="3"/>
  <c r="AZ63" i="3"/>
  <c r="BA63" i="3"/>
  <c r="BB63" i="3"/>
  <c r="BD63" i="3"/>
  <c r="BE63" i="3"/>
  <c r="BF63" i="3"/>
  <c r="BG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AI66" i="3"/>
  <c r="AJ66" i="3"/>
  <c r="AK66" i="3"/>
  <c r="AL66" i="3"/>
  <c r="AM66" i="3"/>
  <c r="AN66" i="3"/>
  <c r="AO66" i="3"/>
  <c r="AP66" i="3"/>
  <c r="AQ66" i="3"/>
  <c r="AR66" i="3"/>
  <c r="AT66" i="3"/>
  <c r="AU66" i="3"/>
  <c r="AV66" i="3"/>
  <c r="AW66" i="3"/>
  <c r="AY66" i="3"/>
  <c r="AZ66" i="3"/>
  <c r="BA66" i="3"/>
  <c r="BB66" i="3"/>
  <c r="BE66" i="3"/>
  <c r="BF66" i="3"/>
  <c r="BG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AJ76" i="3"/>
  <c r="AK76" i="3"/>
  <c r="AL76" i="3"/>
  <c r="AM76" i="3"/>
  <c r="AN76" i="3"/>
  <c r="AO76" i="3"/>
  <c r="AP76" i="3"/>
  <c r="AQ76" i="3"/>
  <c r="AR76" i="3"/>
  <c r="AT76" i="3"/>
  <c r="AU76" i="3"/>
  <c r="AV76" i="3"/>
  <c r="AW76" i="3"/>
  <c r="AY76" i="3"/>
  <c r="AZ76" i="3"/>
  <c r="BA76" i="3"/>
  <c r="BB76" i="3"/>
  <c r="BD76" i="3"/>
  <c r="BE76" i="3"/>
  <c r="BF76" i="3"/>
  <c r="BG76" i="3"/>
  <c r="BI76" i="3"/>
  <c r="BJ76" i="3"/>
  <c r="BK76" i="3"/>
  <c r="BL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AI72" i="3"/>
  <c r="AJ72" i="3"/>
  <c r="AK72" i="3"/>
  <c r="AL72" i="3"/>
  <c r="AM72" i="3"/>
  <c r="AN72" i="3"/>
  <c r="AO72" i="3"/>
  <c r="AP72" i="3"/>
  <c r="AQ72" i="3"/>
  <c r="AR72" i="3"/>
  <c r="AT72" i="3"/>
  <c r="AU72" i="3"/>
  <c r="AV72" i="3"/>
  <c r="AW72" i="3"/>
  <c r="AY72" i="3"/>
  <c r="AZ72" i="3"/>
  <c r="BA72" i="3"/>
  <c r="BB72" i="3"/>
  <c r="BD72" i="3"/>
  <c r="BE72" i="3"/>
  <c r="BF72" i="3"/>
  <c r="BG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BX88" i="3"/>
  <c r="BA103" i="3"/>
  <c r="BB103" i="3"/>
  <c r="BD103" i="3"/>
  <c r="BE103" i="3"/>
  <c r="BF103" i="3"/>
  <c r="BG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BM84" i="3" l="1"/>
  <c r="AI70" i="3"/>
  <c r="BM76" i="3"/>
  <c r="BM90" i="3"/>
  <c r="BC42" i="3"/>
  <c r="BC19" i="3" s="1"/>
  <c r="BH42" i="3"/>
  <c r="BH19" i="3" s="1"/>
  <c r="BH66" i="3"/>
  <c r="BC66" i="3"/>
  <c r="BH52" i="3"/>
  <c r="BC52" i="3"/>
  <c r="BC103" i="3"/>
  <c r="BH97" i="3"/>
  <c r="BC97" i="3"/>
  <c r="BH103" i="3"/>
  <c r="BH63" i="3"/>
  <c r="BC63" i="3"/>
  <c r="AU19" i="3"/>
  <c r="BH90" i="3"/>
  <c r="BC90" i="3"/>
  <c r="BH84" i="3"/>
  <c r="BC84" i="3"/>
  <c r="BH76" i="3"/>
  <c r="BC76" i="3"/>
  <c r="BH72" i="3"/>
  <c r="BC72" i="3"/>
  <c r="CB19" i="3"/>
  <c r="BZ19" i="3"/>
  <c r="BX19" i="3"/>
  <c r="BV19" i="3"/>
  <c r="BT19" i="3"/>
  <c r="BR19" i="3"/>
  <c r="BP19" i="3"/>
  <c r="BN19" i="3"/>
  <c r="BL19" i="3"/>
  <c r="BJ19" i="3"/>
  <c r="BF19" i="3"/>
  <c r="BD19" i="3"/>
  <c r="BB19" i="3"/>
  <c r="AZ19" i="3"/>
  <c r="AT19" i="3"/>
  <c r="AQ19" i="3"/>
  <c r="AO19" i="3"/>
  <c r="AM19" i="3"/>
  <c r="AK19" i="3"/>
  <c r="AI19" i="3"/>
  <c r="CA19" i="3"/>
  <c r="BY19" i="3"/>
  <c r="BW19" i="3"/>
  <c r="BU19" i="3"/>
  <c r="BS19" i="3"/>
  <c r="BQ19" i="3"/>
  <c r="BO19" i="3"/>
  <c r="BM19" i="3"/>
  <c r="BK19" i="3"/>
  <c r="BI19" i="3"/>
  <c r="BG19" i="3"/>
  <c r="BE19" i="3"/>
  <c r="BA19" i="3"/>
  <c r="CA95" i="3"/>
  <c r="CA87" i="3" s="1"/>
  <c r="BY95" i="3"/>
  <c r="BY87" i="3" s="1"/>
  <c r="BW95" i="3"/>
  <c r="BW87" i="3" s="1"/>
  <c r="BU95" i="3"/>
  <c r="BU87" i="3" s="1"/>
  <c r="BS95" i="3"/>
  <c r="BS87" i="3" s="1"/>
  <c r="BQ95" i="3"/>
  <c r="BQ87" i="3" s="1"/>
  <c r="BO95" i="3"/>
  <c r="BO87" i="3" s="1"/>
  <c r="BM95" i="3"/>
  <c r="BK95" i="3"/>
  <c r="BK87" i="3" s="1"/>
  <c r="BI95" i="3"/>
  <c r="BI87" i="3" s="1"/>
  <c r="BG95" i="3"/>
  <c r="BG87" i="3" s="1"/>
  <c r="BE95" i="3"/>
  <c r="BE87" i="3" s="1"/>
  <c r="BA95" i="3"/>
  <c r="BA87" i="3" s="1"/>
  <c r="CA70" i="3"/>
  <c r="BY70" i="3"/>
  <c r="BW70" i="3"/>
  <c r="BU70" i="3"/>
  <c r="BS70" i="3"/>
  <c r="BQ70" i="3"/>
  <c r="BO70" i="3"/>
  <c r="BK70" i="3"/>
  <c r="BI70" i="3"/>
  <c r="BG70" i="3"/>
  <c r="BE70" i="3"/>
  <c r="BA70" i="3"/>
  <c r="AY70" i="3"/>
  <c r="AV70" i="3"/>
  <c r="AQ70" i="3"/>
  <c r="AO70" i="3"/>
  <c r="AM70" i="3"/>
  <c r="AK70" i="3"/>
  <c r="AL19" i="3"/>
  <c r="AJ19" i="3"/>
  <c r="AI95" i="3"/>
  <c r="AI87" i="3" s="1"/>
  <c r="CB95" i="3"/>
  <c r="CB87" i="3" s="1"/>
  <c r="BZ95" i="3"/>
  <c r="BZ87" i="3" s="1"/>
  <c r="BX95" i="3"/>
  <c r="BX87" i="3" s="1"/>
  <c r="BV95" i="3"/>
  <c r="BV87" i="3" s="1"/>
  <c r="BT95" i="3"/>
  <c r="BT87" i="3" s="1"/>
  <c r="BR95" i="3"/>
  <c r="BR87" i="3" s="1"/>
  <c r="BP95" i="3"/>
  <c r="BP87" i="3" s="1"/>
  <c r="BN95" i="3"/>
  <c r="BN87" i="3" s="1"/>
  <c r="BL95" i="3"/>
  <c r="BL87" i="3" s="1"/>
  <c r="BJ95" i="3"/>
  <c r="BJ87" i="3" s="1"/>
  <c r="BF95" i="3"/>
  <c r="BF87" i="3" s="1"/>
  <c r="BD95" i="3"/>
  <c r="BB95" i="3"/>
  <c r="BB87" i="3" s="1"/>
  <c r="CB70" i="3"/>
  <c r="BZ70" i="3"/>
  <c r="BX70" i="3"/>
  <c r="BV70" i="3"/>
  <c r="BT70" i="3"/>
  <c r="BR70" i="3"/>
  <c r="BP70" i="3"/>
  <c r="BN70" i="3"/>
  <c r="BL70" i="3"/>
  <c r="BJ70" i="3"/>
  <c r="BF70" i="3"/>
  <c r="BD70" i="3"/>
  <c r="BB70" i="3"/>
  <c r="AZ70" i="3"/>
  <c r="AW70" i="3"/>
  <c r="AU70" i="3"/>
  <c r="AR70" i="3"/>
  <c r="AP70" i="3"/>
  <c r="AN70" i="3"/>
  <c r="AL70" i="3"/>
  <c r="AJ70" i="3"/>
  <c r="AX42" i="3"/>
  <c r="AX19" i="3" s="1"/>
  <c r="AU90" i="3"/>
  <c r="AX90" i="3" s="1"/>
  <c r="AX52" i="3"/>
  <c r="AZ95" i="3"/>
  <c r="AZ87" i="3" s="1"/>
  <c r="AW95" i="3"/>
  <c r="AW87" i="3" s="1"/>
  <c r="AU95" i="3"/>
  <c r="AU87" i="3" s="1"/>
  <c r="AR95" i="3"/>
  <c r="AR87" i="3" s="1"/>
  <c r="AP95" i="3"/>
  <c r="AP87" i="3" s="1"/>
  <c r="AN95" i="3"/>
  <c r="AN87" i="3" s="1"/>
  <c r="AL95" i="3"/>
  <c r="AL87" i="3" s="1"/>
  <c r="AJ95" i="3"/>
  <c r="AJ87" i="3" s="1"/>
  <c r="AY95" i="3"/>
  <c r="AV95" i="3"/>
  <c r="AV87" i="3" s="1"/>
  <c r="AQ95" i="3"/>
  <c r="AQ87" i="3" s="1"/>
  <c r="AO95" i="3"/>
  <c r="AO87" i="3" s="1"/>
  <c r="AM95" i="3"/>
  <c r="AM87" i="3" s="1"/>
  <c r="AK95" i="3"/>
  <c r="AK87" i="3" s="1"/>
  <c r="AX76" i="3"/>
  <c r="AX66" i="3"/>
  <c r="AT95" i="3"/>
  <c r="AX103" i="3"/>
  <c r="AX97" i="3"/>
  <c r="AX84" i="3"/>
  <c r="AT70" i="3"/>
  <c r="AX72" i="3"/>
  <c r="AX63" i="3"/>
  <c r="AY19" i="3"/>
  <c r="AW19" i="3"/>
  <c r="AR19" i="3"/>
  <c r="AP19" i="3"/>
  <c r="AN19" i="3"/>
  <c r="AV19" i="3"/>
  <c r="BZ61" i="3"/>
  <c r="BV61" i="3"/>
  <c r="BR61" i="3"/>
  <c r="BN61" i="3"/>
  <c r="BJ61" i="3"/>
  <c r="BF61" i="3"/>
  <c r="BB61" i="3"/>
  <c r="AT61" i="3"/>
  <c r="AO61" i="3"/>
  <c r="AK61" i="3"/>
  <c r="CB61" i="3"/>
  <c r="BX61" i="3"/>
  <c r="BT61" i="3"/>
  <c r="BP61" i="3"/>
  <c r="BL61" i="3"/>
  <c r="BD61" i="3"/>
  <c r="AZ61" i="3"/>
  <c r="AV61" i="3"/>
  <c r="AQ61" i="3"/>
  <c r="AM61" i="3"/>
  <c r="AI61" i="3"/>
  <c r="CA61" i="3"/>
  <c r="BY61" i="3"/>
  <c r="BW61" i="3"/>
  <c r="BU61" i="3"/>
  <c r="BS61" i="3"/>
  <c r="BQ61" i="3"/>
  <c r="BO61" i="3"/>
  <c r="BM61" i="3"/>
  <c r="BK61" i="3"/>
  <c r="BI61" i="3"/>
  <c r="BG61" i="3"/>
  <c r="BE61" i="3"/>
  <c r="BA61" i="3"/>
  <c r="AY61" i="3"/>
  <c r="AW61" i="3"/>
  <c r="AU61" i="3"/>
  <c r="AR61" i="3"/>
  <c r="AP61" i="3"/>
  <c r="AN61" i="3"/>
  <c r="AL61" i="3"/>
  <c r="AJ61" i="3"/>
  <c r="BM70" i="3" l="1"/>
  <c r="BM17" i="3" s="1"/>
  <c r="BM87" i="3"/>
  <c r="BA17" i="3"/>
  <c r="BA107" i="3" s="1"/>
  <c r="BJ17" i="3"/>
  <c r="BJ108" i="3" s="1"/>
  <c r="BH61" i="3"/>
  <c r="BC61" i="3"/>
  <c r="BE17" i="3"/>
  <c r="BE107" i="3" s="1"/>
  <c r="BQ17" i="3"/>
  <c r="BQ107" i="3" s="1"/>
  <c r="BU17" i="3"/>
  <c r="BU107" i="3" s="1"/>
  <c r="BD87" i="3"/>
  <c r="BD17" i="3" s="1"/>
  <c r="BH95" i="3"/>
  <c r="AY87" i="3"/>
  <c r="BC87" i="3" s="1"/>
  <c r="BC95" i="3"/>
  <c r="BH87" i="3"/>
  <c r="BH70" i="3"/>
  <c r="BC70" i="3"/>
  <c r="BI17" i="3"/>
  <c r="BI107" i="3" s="1"/>
  <c r="AK17" i="3"/>
  <c r="AK108" i="3" s="1"/>
  <c r="BF17" i="3"/>
  <c r="BF108" i="3" s="1"/>
  <c r="BN17" i="3"/>
  <c r="BN108" i="3" s="1"/>
  <c r="BV17" i="3"/>
  <c r="BV107" i="3" s="1"/>
  <c r="AJ17" i="3"/>
  <c r="AJ108" i="3" s="1"/>
  <c r="BG17" i="3"/>
  <c r="BG107" i="3" s="1"/>
  <c r="BK17" i="3"/>
  <c r="BK107" i="3" s="1"/>
  <c r="BO17" i="3"/>
  <c r="BO108" i="3" s="1"/>
  <c r="BS17" i="3"/>
  <c r="BS107" i="3" s="1"/>
  <c r="BW17" i="3"/>
  <c r="BW107" i="3" s="1"/>
  <c r="BL17" i="3"/>
  <c r="BL107" i="3" s="1"/>
  <c r="BT17" i="3"/>
  <c r="BT108" i="3" s="1"/>
  <c r="AO17" i="3"/>
  <c r="AO108" i="3" s="1"/>
  <c r="AX70" i="3"/>
  <c r="AI17" i="3"/>
  <c r="AI107" i="3" s="1"/>
  <c r="AQ17" i="3"/>
  <c r="AQ108" i="3" s="1"/>
  <c r="AL17" i="3"/>
  <c r="AL108" i="3" s="1"/>
  <c r="AP17" i="3"/>
  <c r="AP107" i="3" s="1"/>
  <c r="AU17" i="3"/>
  <c r="AU107" i="3" s="1"/>
  <c r="AM17" i="3"/>
  <c r="AM108" i="3" s="1"/>
  <c r="BB17" i="3"/>
  <c r="BB108" i="3" s="1"/>
  <c r="BR17" i="3"/>
  <c r="BR107" i="3" s="1"/>
  <c r="AX95" i="3"/>
  <c r="CB17" i="3"/>
  <c r="CB107" i="3" s="1"/>
  <c r="AN17" i="3"/>
  <c r="AN107" i="3" s="1"/>
  <c r="AR17" i="3"/>
  <c r="AR107" i="3" s="1"/>
  <c r="AW17" i="3"/>
  <c r="AW108" i="3" s="1"/>
  <c r="AZ17" i="3"/>
  <c r="AZ108" i="3" s="1"/>
  <c r="BP17" i="3"/>
  <c r="BP108" i="3" s="1"/>
  <c r="AX61" i="3"/>
  <c r="AT87" i="3"/>
  <c r="AX87" i="3" s="1"/>
  <c r="BX17" i="3"/>
  <c r="BZ17" i="3"/>
  <c r="BY17" i="3"/>
  <c r="CA17" i="3"/>
  <c r="AV17" i="3"/>
  <c r="AM107" i="3" l="1"/>
  <c r="BW108" i="3"/>
  <c r="BJ107" i="3"/>
  <c r="BM107" i="3" s="1"/>
  <c r="BV108" i="3"/>
  <c r="BG108" i="3"/>
  <c r="BU108" i="3"/>
  <c r="BB107" i="3"/>
  <c r="AQ107" i="3"/>
  <c r="BF107" i="3"/>
  <c r="BN107" i="3"/>
  <c r="BO107" i="3"/>
  <c r="BT107" i="3"/>
  <c r="BC17" i="3"/>
  <c r="BH17" i="3"/>
  <c r="BA108" i="3"/>
  <c r="BS108" i="3"/>
  <c r="BK108" i="3"/>
  <c r="AL107" i="3"/>
  <c r="BL108" i="3"/>
  <c r="BE108" i="3"/>
  <c r="AK107" i="3"/>
  <c r="AO107" i="3"/>
  <c r="BQ108" i="3"/>
  <c r="AJ107" i="3"/>
  <c r="AI108" i="3"/>
  <c r="AU108" i="3"/>
  <c r="BD108" i="3"/>
  <c r="BD107" i="3"/>
  <c r="AN108" i="3"/>
  <c r="BP107" i="3"/>
  <c r="AW107" i="3"/>
  <c r="AY17" i="3"/>
  <c r="AY108" i="3" s="1"/>
  <c r="BI108" i="3"/>
  <c r="BR108" i="3"/>
  <c r="AX17" i="3"/>
  <c r="AX108" i="3" s="1"/>
  <c r="AP108" i="3"/>
  <c r="AR108" i="3"/>
  <c r="AZ107" i="3"/>
  <c r="CB108" i="3"/>
  <c r="AT17" i="3"/>
  <c r="AV108" i="3"/>
  <c r="AV107" i="3"/>
  <c r="CA108" i="3"/>
  <c r="CA107" i="3"/>
  <c r="BZ108" i="3"/>
  <c r="BZ107" i="3"/>
  <c r="BY108" i="3"/>
  <c r="BY107" i="3"/>
  <c r="BX108" i="3"/>
  <c r="BX107" i="3"/>
  <c r="BH107" i="3" l="1"/>
  <c r="BM108" i="3"/>
  <c r="BC108" i="3"/>
  <c r="BH108" i="3"/>
  <c r="AY107" i="3"/>
  <c r="BC107" i="3" s="1"/>
  <c r="AT107" i="3"/>
  <c r="AX107" i="3" s="1"/>
  <c r="AT108" i="3"/>
</calcChain>
</file>

<file path=xl/sharedStrings.xml><?xml version="1.0" encoding="utf-8"?>
<sst xmlns="http://schemas.openxmlformats.org/spreadsheetml/2006/main" count="1492" uniqueCount="512">
  <si>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</si>
  <si>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</si>
  <si>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</si>
  <si>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Группа полномочий</t>
  </si>
  <si>
    <t>Код расхода по БК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</si>
  <si>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</si>
  <si>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</si>
  <si>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</si>
  <si>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</si>
  <si>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</si>
  <si>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</si>
  <si>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</si>
  <si>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</si>
  <si>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
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</si>
  <si>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</si>
  <si>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</si>
  <si>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</si>
  <si>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</si>
  <si>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</si>
  <si>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</si>
  <si>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</si>
  <si>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</si>
  <si>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</si>
  <si>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</si>
  <si>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подраздел</t>
  </si>
  <si>
    <t>Всего</t>
  </si>
  <si>
    <t>утвержденные бюджетные назначения</t>
  </si>
  <si>
    <t>исполнено</t>
  </si>
  <si>
    <t>Управление финансов муниципального района "Печора"</t>
  </si>
  <si>
    <t>2017 г.</t>
  </si>
  <si>
    <t>2018 г.</t>
  </si>
  <si>
    <t>2019 г.</t>
  </si>
  <si>
    <t>2020 г.</t>
  </si>
  <si>
    <t>2021 г.</t>
  </si>
  <si>
    <t>на 1 июня 2019</t>
  </si>
  <si>
    <t>Единица измерения: тыс. руб. (с точностью до второго десятичного знака)</t>
  </si>
  <si>
    <t>Правовое основание финансового обеспечения полномочия, расходного обязательства муниципального образования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</si>
  <si>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</si>
  <si>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</si>
  <si>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муниципальных образований</t>
  </si>
  <si>
    <t>раздел/подраздел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</si>
  <si>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</si>
  <si>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</si>
  <si>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</si>
  <si>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</si>
  <si>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</si>
  <si>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</si>
  <si>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</si>
  <si>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в т.ч. за счет средств местных бюджетов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</si>
  <si>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</si>
  <si>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</si>
  <si>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</si>
  <si>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</si>
  <si>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</si>
  <si>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</si>
  <si>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</si>
  <si>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</si>
  <si>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</si>
  <si>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</si>
  <si>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</si>
  <si>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</si>
  <si>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Приложение № 1
к приказу  Мининистерства финансов Российской Федерации
от "_____" _____________ 2018 г. № _______
"О внесении изменений в приказ Минфина России от 31 мая 2017 г. № 82н"</t>
  </si>
  <si>
    <t>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31 мая 2017 г. № 82н</t>
  </si>
  <si>
    <t>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</si>
  <si>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</si>
  <si>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X</t>
  </si>
  <si>
    <t>в том числе:</t>
  </si>
  <si>
    <t>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</si>
  <si>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</si>
  <si>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по перечню, предусмотренному частью 1 статьи 15 и частью 4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</si>
  <si>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1002</t>
  </si>
  <si>
    <t>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</si>
  <si>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</si>
  <si>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 xml:space="preserve">1) Федеральный Закон от 02.10.2007 №229-ФЗ "Об исполнительном производстве" 
2) Федеральный Закон от 06.10.2003 №131-ФЗ "Об общих принципах организации местного самоуправления в Российской Федерации" 
3) Федеральный Закон от 06.10.2003 №131-ФЗ "Об общих принципах организации местного самоуправления в Российской Федерации" </t>
  </si>
  <si>
    <t>1) в целом
2) ст.15.1
3) п.1, ч.1, ст.15</t>
  </si>
  <si>
    <t>1) 01.02.2008 - не установлена
2) 08.10.2003 - не установлена
3) 08.10.2003 - не установлена</t>
  </si>
  <si>
    <t xml:space="preserve">Закон Республики Коми от 10.11.2005 №112-РЗ "О районых фондах финансовой поддержки поселений в Республике Коми" </t>
  </si>
  <si>
    <t>в целом</t>
  </si>
  <si>
    <t>01.01.2006 - не установлена</t>
  </si>
  <si>
    <t>1</t>
  </si>
  <si>
    <t>01/13
14/02</t>
  </si>
  <si>
    <t>13
02</t>
  </si>
  <si>
    <t>владение, пользование и распоряжение имуществом, находящимся в муниципальной собственности муниципального района</t>
  </si>
  <si>
    <t>1005</t>
  </si>
  <si>
    <t xml:space="preserve">1) Закон Российской Федерации от 21.07.2007 №185-ФЗ "О Фонде содействия реформированию жилищно-коммунального хозяйства" 
2) Закон Российской Федерации от 21.07.1997 №122-ФЗ "О государственной регистрации прав на недвижимое имущество и сделок с ним" 
3) Федеральный Закон от 06.10.2003 №131-ФЗ "Об общих принципах организации местного самоуправления в Российской Федерации" 
4) Федеральный Закон от 06.10.2003 №131-ФЗ "Об общих принципах организации местного самоуправления в Российской Федерации" </t>
  </si>
  <si>
    <t>1) в целом
2) в целом
3) п.26, ч.1, ст.15
4) п.3, ч.1, ст.15</t>
  </si>
  <si>
    <t>1) 07.08.2007 - не установлена
2) 31.01.1998 - не установлена
3) 08.10.2003 - не установлена
4) 08.10.2003 - не установлена</t>
  </si>
  <si>
    <t xml:space="preserve">Закон Республики Коми от 24.06.2013 №57-РЗ "Об организации проведения капитального ремонта общего имущества в многоквартирных домах, расположенных на территории Республики Коми" </t>
  </si>
  <si>
    <t>24.06.2013 - не установлена</t>
  </si>
  <si>
    <t xml:space="preserve">1) Постановление Правительства Республики Коми от 12.04.2013 №121 "О республиканской адресной программе «Переселение граждан из аварийного жилищного фонда с учетом необходимости развития малоэтажного жилищного строительства» на 2013-2017 годы" 
2) Постановление Правительства Республики Коми от 12.04.2013 №120 "О республиканской адресной программе «Переселение граждан из аварийного жилищного фонда» на 2013-2017 годы" 
3) Постановление Правительства Республики Коми от 30.12.2011 №650 "Об утверждении Государственной программы Республики Коми "Развитие транспортной системы" 
4) Постановление Правительства Республики Коми от 28.09.2012 №412 "Об утверждении Государственной программы Республики Коми "Социальная защита населения"" 
5) Распоряжение Правительства Республики Коми от 23.04.2013 №149-р "Об утверждении плана мероприятий ("дорожной карты") "Переселение граждан из аварийного жилищного фонда (жилых помещений в многоквартирных домах, признанных в установленном порядке до 1 января 2012 года аварийными и подлежащими сносу или реконструкции в связи с физическим износом в процессе их эксплуатации)"" </t>
  </si>
  <si>
    <t>1) в целом
2) в целом
3) в целом
4) в целом
5) в целом</t>
  </si>
  <si>
    <t>1) 12.04.2013 - не установлена
2) 12.04.2013 - не установлена
3) 30.12.2011 - не установлена
4) 01.01.2013 - не установлена
5) 23.04.2013 - не установлена</t>
  </si>
  <si>
    <t>01/11
01/13
04/08
05/01
05/02</t>
  </si>
  <si>
    <t>11
13
08
01
02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</si>
  <si>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</si>
  <si>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</si>
  <si>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 xml:space="preserve">1) Закон Российской Федерации от 08.11.2007 №257-ФЗ "Об автомобильных дорогах и дорожной деятельности в Российской Федерации" 
2) Федеральный Закон от 06.10.2003 №131-ФЗ "Об общих принципах организации местного самоуправления в Российской Федерации" </t>
  </si>
  <si>
    <t>1) ст.34
2) п.5, ч.1, ст.15</t>
  </si>
  <si>
    <t>1) 14.11.2007 - не установлена
2) 08.10.2003 - не установлена</t>
  </si>
  <si>
    <t xml:space="preserve">1) Постановление Правительства Республики Коми от 12.12.2017 №638 ""О распределении из республиканского бюджета Республики Коми субсидий на оборудование и содержание ледовых переправ и зимних автомобильных дорог общего пользования местного значения на 2018 год"" 
2) Постановление Правительства Республики Коми от 12.12.2017 №637 ""О распределении из республиканского бюджета Республики Коми субсидий на содержание автомобильных дорог общего пользования местного значения на 2018 год"" 
3) Постановление Правительства Республики Коми от 29.12.2016 №626 "О распределении на 2017 год субсидии из республиканского бюджета Республики Коми на содержание автомобильных дорог общего пользования местного значения" 
4) Постановление Правительства Республики Коми от 29.12.2016 №622 "О распределении на 2017 год субсидий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значения" 
5) Постановление Правительства Республики Коми от 30.12.2011 №650 "Об утверждении Государственной программы Республики Коми "Развитие транспортной системы" </t>
  </si>
  <si>
    <t>1) 01.01.2018 - не установлена
2) 01.01.2018 - не установлена
3) 01.01.2017 - 31.12.2017
4) 01.01.2017 - не установлена
5) 30.12.2011 - не установлена</t>
  </si>
  <si>
    <t>3</t>
  </si>
  <si>
    <t>04/09
07/02</t>
  </si>
  <si>
    <t>09
02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</si>
  <si>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воздушного транспорта)</t>
  </si>
  <si>
    <t>1008</t>
  </si>
  <si>
    <t xml:space="preserve">1) Постановление Правительства Республики Коми от 31.01.2017 №49 "О распределении в 2017 году субсидий из республиканского бюджета Республики Коми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Республики Коми, и на возмещение выпадающих доходов организаций речного транспорта, осуществляющих пассажирские перевозки речным транспортом во внутримуниципальном сообщении на территории Республики Коми" 
2) Постановление Правительства Республики Коми от 07.03.2018 №122 "О распределении в 2018 году из республиканского бюджета Республики Коми субсидий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в Республике Коми, и на возмещение выпадающих доходов организаций речного транспорта, осуществляющих пассажирские перевозки речным транспортом во внутримуниципальном сообщении на территории Республики Коми" 
3) Постановление Правительства Республики Коми от 30.12.2011 №650 "Об утверждении Государственной программы Республики Коми "Развитие транспортной системы" </t>
  </si>
  <si>
    <t>1) в целом
2) в целом
3) в целом</t>
  </si>
  <si>
    <t>1) 31.01.2017 - не установлена
2) 07.03.2018 - не установлена
3) 30.12.2011 - не установлена</t>
  </si>
  <si>
    <t>4</t>
  </si>
  <si>
    <t>04/08</t>
  </si>
  <si>
    <t>08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</si>
  <si>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</si>
  <si>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1013</t>
  </si>
  <si>
    <t xml:space="preserve">1) Закон Российской Федерации от 06.03.2006 №35-ФЗ "О противодействии терроризму" 
2) Закон Российской Федерации от 25.07.2002 №114-ФЗ "О противодействии экстремистской деятельности" 
3) Федеральный Закон от 06.10.2003 №131-ФЗ "Об общих принципах организации местного самоуправления в Российской Федерации" 
4) Федеральный Закон от 06.10.2003 №131-ФЗ "Об общих принципах организации местного самоуправления в Российской Федерации" </t>
  </si>
  <si>
    <t>1) в целом
2) в целом
3) ст.15,1
4) п.6.1, ч.1, ст.15</t>
  </si>
  <si>
    <t>1) 10.03.2006 - не установлена
2) 10.08.2002 - не установлена
3) 08.10.2003 - не установлена
4) 08.10.2003 - не установлена</t>
  </si>
  <si>
    <t>12</t>
  </si>
  <si>
    <t>03/14</t>
  </si>
  <si>
    <t>14</t>
  </si>
  <si>
    <t>участие в предупреждении и ликвидации последствий чрезвычайных ситуаций на территории муниципального района</t>
  </si>
  <si>
    <t>1015</t>
  </si>
  <si>
    <t xml:space="preserve">1) Закон Российской Федерации от 21.12.1994 №68-ФЗ "О защите населения и территорий от чрезвычайных ситуаций природного и техногенного характера" 
2) Федеральный Закон от 06.10.2003 №131-ФЗ "Об общих принципах организации местного самоуправления в Российской Федерации" 
3) Федеральный Закон от 06.10.2003 №131-ФЗ "Об общих принципах организации местного самоуправления в Российской Федерации" 
4) Федеральный Закон от 06.10.2003 №131-ФЗ "Об общих принципах организации местного самоуправления в Российской Федерации" </t>
  </si>
  <si>
    <t>1) в целом
2) в целом
3) п.3, ч.1, ст.15
4) п.7, ч.1, ст.15</t>
  </si>
  <si>
    <t>1) 24.12.1994 - не установлена
2) 08.10.2003 - не установлена
3) 08.10.2003 - не установлена
4) 08.10.2003 - не установлена</t>
  </si>
  <si>
    <t xml:space="preserve">Постановление Правительства Республики Коми от 27.07.2004 №121 "О Коми республиканской подсистеме Единой государственной системы предупреждения и ликвидации чрезвычайных ситуации" </t>
  </si>
  <si>
    <t>21.08.2004 - не установлена</t>
  </si>
  <si>
    <t>01/11
01/13
04/06</t>
  </si>
  <si>
    <t>11
13
06</t>
  </si>
  <si>
    <t>организация мероприятий межпоселенческого характера по охране окружающей среды</t>
  </si>
  <si>
    <t>1018</t>
  </si>
  <si>
    <t xml:space="preserve">1) Федеральный Закон от 06.10.2003 №131-ФЗ "Об общих принципах организации местного самоуправления в Российской Федерации" 
2) Закон Российской Федерации от 10.01.2002 №7-ФЗ "Об охране окружающей среды" </t>
  </si>
  <si>
    <t>1) п.6.1, ч.1, ст.15
2) в целом</t>
  </si>
  <si>
    <t>1) 08.10.2003 - не установлена
2) 12.01.2002 - не установлена</t>
  </si>
  <si>
    <t>23</t>
  </si>
  <si>
    <t>01/13</t>
  </si>
  <si>
    <t>13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</si>
  <si>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</si>
  <si>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</si>
  <si>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 xml:space="preserve">1) Федеральный Закон от 24.11.1995 №181-ФЗ "О социальной защите инвалидов в Российской Федерации" 
2) Закон Российской Федерации от 03.11.2006 №174-ФЗ "Об автономных учреждениях" 
3) Федеральный Закон от 29.12.2012 №273-ФЗ "Об образовании в Российской Федерации" 
4) Федеральный Закон от 29.12.2012 №273-ФЗ "Об образовании в Российской Федерации" 
5) Федеральный Закон от 06.10.2003 №131-ФЗ "Об общих принципах организации местного самоуправления в Российской Федерации" 
6) Федеральный Закон от 06.10.2003 №131-ФЗ "Об общих принципах организации местного самоуправления в Российской Федерации" </t>
  </si>
  <si>
    <t>1) в целом
2) в целом
3) в целом
4) ст.9
5) п.11, ч.1, ст.15
6) п.26, ч.1, ст.15</t>
  </si>
  <si>
    <t>1) 02.12.1995 - не установлена
2) 08.01.2007 - не установлена
3) 29.12.2012 - не установлена
4) 29.12.2012 - не установлена
5) 08.10.2003 - не установлена
6) 08.10.2003 - не установлена</t>
  </si>
  <si>
    <t xml:space="preserve">Закон Республики Коми от 06.10.2006 №92-РЗ "Об образовании" </t>
  </si>
  <si>
    <t>12.10.2006 - не установлена</t>
  </si>
  <si>
    <t xml:space="preserve">1) Постановление Правительства Республики Коми от 28.09.2012 №411 "Об утверждении Государственной программы Республики Коми "Развитие образования"" 
2) Постановление Правительства Республики Коми от 30.12.2011 №651 "Об утверждении государственной программы Республики Коми "Развитие культуры и туризма в Республике Коми"" </t>
  </si>
  <si>
    <t>1) в целом
2) в целом</t>
  </si>
  <si>
    <t>1) 01.01.2013 - не установлена
2) 01.01.2012 - не установлена</t>
  </si>
  <si>
    <t>6</t>
  </si>
  <si>
    <t>01/11
07/03</t>
  </si>
  <si>
    <t>11
03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</si>
  <si>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</si>
  <si>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</si>
  <si>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 xml:space="preserve">1) Закон Российской Федерации от 02.03.2007 №25-ФЗ "О муниципальной службе в Российской Федерации" 
2) Федеральный Закон от 24.11.1995 №181-ФЗ "О социальной защите инвалидов в Российской Федерации" 
3) Закон Российской Федерации от 03.11.2006 №174-ФЗ "Об автономных учреждениях" 
4) Федеральный Закон от 02.10.2007 №229-ФЗ "Об исполнительном производстве" 
5) Федеральный Закон от 29.12.2012 №273-ФЗ "Об образовании в Российской Федерации" 
6) Федеральный Закон от 06.10.2003 №131-ФЗ "Об общих принципах организации местного самоуправления в Российской Федерации" 
7) Федеральный Закон от 06.10.2003 №131-ФЗ "Об общих принципах организации местного самоуправления в Российской Федерации" </t>
  </si>
  <si>
    <t>1) ст.22,34
2) в целом
3) в целом
4) в целом
5) ст.9
6) п.11, ч.1, ст.15
7) п.9, ст.34</t>
  </si>
  <si>
    <t>1) 20.08.2009 - не установлена
2) 02.12.1995 - не установлена
3) 08.01.2007 - не установлена
4) 01.02.2008 - не установлена
5) 29.12.2012 - не установлена
6) 08.10.2003 - не установлена
7) 08.10.2003 - не установлена</t>
  </si>
  <si>
    <t xml:space="preserve">1) Закон Республики Коми от 21.12.2007 №133-РЗ "О некоторых вопросах муниципальной службы" 
2) Закон Республики Коми от 06.10.2006 №92-РЗ "Об образовании" </t>
  </si>
  <si>
    <t>1) 27.12.2007 - не установлена
2) 12.10.2006 - не установлена</t>
  </si>
  <si>
    <t xml:space="preserve">1) Постановление Правительства Республики Коми от 10.11.2014 №439 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городских округах (муниципальных районах) в Республике Коми" 
2) Постановление Правительства Республики Коми от 28.09.2012 №411 "Об утверждении Государственной программы Республики Коми "Развитие образования"" 
3) Постановление Правительства Республики Коми от 30.12.2011 №651 "Об утверждении государственной программы Республики Коми "Развитие культуры и туризма в Республике Коми"" </t>
  </si>
  <si>
    <t>1) 22.11.2014 - не установлена
2) 01.01.2013 - не установлена
3) 01.01.2012 - не установлена</t>
  </si>
  <si>
    <t>01/13
07/01
07/02
07/09
10/03</t>
  </si>
  <si>
    <t>13
01
02
09
03</t>
  </si>
  <si>
    <t>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</si>
  <si>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</si>
  <si>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 xml:space="preserve">1) Федеральный Закон от 29.12.1994 №78-ФЗ "О библиотечном деле" 
2) Федеральный Закон от 06.10.2003 №131-ФЗ "Об общих принципах организации местного самоуправления в Российской Федерации" 
3) Закон Российской Федерации от 09.10.1992 №3612-1 "Основы законодательства Российской Федерации о культуре" </t>
  </si>
  <si>
    <t>1) в целом
2) п.19, ч.1, ст.15
3) ст.40</t>
  </si>
  <si>
    <t>1) 02.01.1995 - не установлена
2) 08.10.2003 - не установлена
3) 17.11.1992 - не установлена</t>
  </si>
  <si>
    <t xml:space="preserve">Закон Республики Коми от 22.12.1994 №15-РЗ "О культуре" </t>
  </si>
  <si>
    <t>01.01.1995 - не установлена</t>
  </si>
  <si>
    <t xml:space="preserve">1) Постановление Правительства Республики Коми от 11.09.2008 №242 "Об оплате труда работников государственных учреждений культуры и искусства Республики Коми" 
2) Постановление Правительства Республики Коми от 30.12.2011 №651 "Об утверждении государственной программы Республики Коми "Развитие культуры и туризма в Республике Коми"" </t>
  </si>
  <si>
    <t>1) 01.10.2008 - не установлена
2) 01.01.2012 - не установлена</t>
  </si>
  <si>
    <t>7</t>
  </si>
  <si>
    <t>08/01
10/03</t>
  </si>
  <si>
    <t>01
03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</si>
  <si>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</si>
  <si>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</si>
  <si>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 xml:space="preserve">1) Закон Российской Федерации от 02.03.2007 №25-ФЗ "О муниципальной службе в Российской Федерации" 
2) Федеральный Закон от 02.10.2007 №229-ФЗ "Об исполнительном производстве" 
3) Федеральный Закон от 06.10.2003 №131-ФЗ "Об общих принципах организации местного самоуправления в Российской Федерации" 
4) Федеральный Закон от 06.10.2003 №131-ФЗ "Об общих принципах организации местного самоуправления в Российской Федерации" 
5) Закон Российской Федерации от 09.10.1992 №3612-1 "Основы законодательства Российской Федерации о культуре" </t>
  </si>
  <si>
    <t>1) ст.22,34
2) в целом
3) п.19.1, ч.1, ст.15
4) п.9, ст.34
5) ст.40</t>
  </si>
  <si>
    <t>1) 20.08.2009 - не установлена
2) 01.02.2008 - не установлена
3) 08.10.2003 - не установлена
4) 08.10.2003 - не установлена
5) 17.11.1992 - не установлена</t>
  </si>
  <si>
    <t xml:space="preserve">1) Закон Республики Коми от 22.12.1994 №15-РЗ "О культуре" 
2) Закон Республики Коми от 21.12.2007 №133-РЗ "О некоторых вопросах муниципальной службы" </t>
  </si>
  <si>
    <t>1) 01.01.1995 - не установлена
2) 27.12.2007 - не установлена</t>
  </si>
  <si>
    <t xml:space="preserve">1) Постановление Правительства Республики Коми от 10.11.2014 №439 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городских округах (муниципальных районах) в Республике Коми" 
2) Постановление Правительства Республики Коми от 11.09.2008 №242 "Об оплате труда работников государственных учреждений культуры и искусства Республики Коми" 
3) Постановление Правительства Республики Коми от 28.09.2012 №424 "Об утверждении Государственной программы Республики Коми «Развитие сель-ского хозяйства и регулирование рынков сельскохозяйственной продукции, сы-рья и продовольствия, развитие рыбохозяйственного комплекса в Республике Коми" 
4) Постановление Правительства Республики Коми от 30.12.2011 №651 "Об утверждении государственной программы Республики Коми "Развитие культуры и туризма в Республике Коми"" </t>
  </si>
  <si>
    <t>1) в целом
2) в целом
3) в целом
4) в целом</t>
  </si>
  <si>
    <t>1) 22.11.2014 - не установлена
2) 01.10.2008 - не установлена
3) 01.01.2013 - не установлена
4) 01.01.2012 - не установлена</t>
  </si>
  <si>
    <t>01/13
08/01
08/04
10/03</t>
  </si>
  <si>
    <t>13
01
04
03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</si>
  <si>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</si>
  <si>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</si>
  <si>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 xml:space="preserve">Федеральный Закон от 06.10.2003 №131-ФЗ "Об общих принципах организации местного самоуправления в Российской Федерации" </t>
  </si>
  <si>
    <t>п.6.1, ч.1, ст.15</t>
  </si>
  <si>
    <t>08.10.2003 - не установлена</t>
  </si>
  <si>
    <t>03/09</t>
  </si>
  <si>
    <t>09</t>
  </si>
  <si>
    <t>создание условий для расширения рынка сельскохозяйственной продукции, сырья и продовольствия</t>
  </si>
  <si>
    <t>1041</t>
  </si>
  <si>
    <t xml:space="preserve">1) Закон Российской Федерации от 12.01.1996 №7-ФЗ "О некоммерческих организациях" 
2) Закон Российской Федерации от 24.07.2007 №209-ФЗ "О развитии малого и среднего предпринимательства в Российской Федерации" 
3) Федеральный Закон от 06.10.2003 №131-ФЗ "Об общих принципах организации местного самоуправления в Российской Федерации" </t>
  </si>
  <si>
    <t>1) ст.31,1
2) ст.11
3) п.25, ч.1, ст.15</t>
  </si>
  <si>
    <t>1) 24.01.1996 - не установлена
2) 01.01.2008 - не установлена
3) 08.10.2003 - не установлена</t>
  </si>
  <si>
    <t xml:space="preserve">1) Постановление Правительства Республики Коми от 28.09.2012 №418 "Об утверждении Государственной программы Республики Коми "Развитие экономики" 
2) Постановление Правительства Республики Коми от 28.09.2012 №424 "Об утверждении Государственной программы Республики Коми «Развитие сель-ского хозяйства и регулирование рынков сельскохозяйственной продукции, сы-рья и продовольствия, развитие рыбохозяйственного комплекса в Республике Коми" </t>
  </si>
  <si>
    <t>1) 01.01.2013 - не установлена
2) 01.01.2013 - не установлена</t>
  </si>
  <si>
    <t>2</t>
  </si>
  <si>
    <t>04/05</t>
  </si>
  <si>
    <t>05</t>
  </si>
  <si>
    <t>содействие развитию малого и среднего предпринимательства</t>
  </si>
  <si>
    <t>1044</t>
  </si>
  <si>
    <t>04/12</t>
  </si>
  <si>
    <t>оказание поддержки социально ориентированным некоммерческим организациям, благотворительной деятельности и добровольчеству</t>
  </si>
  <si>
    <t>1045</t>
  </si>
  <si>
    <t>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</si>
  <si>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</si>
  <si>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 xml:space="preserve">1) Закон Российской Федерации от 04.12.2007 №329-ФЗ "О физической культуре и спорте в Российской Федерации" 
2) Федеральный Закон от 06.10.2003 №131-ФЗ "Об общих принципах организации местного самоуправления в Российской Федерации" </t>
  </si>
  <si>
    <t>1) ст.38
2) п.26, ч.1, ст.15</t>
  </si>
  <si>
    <t>1) 30.03.2008 - не установлена
2) 08.10.2003 - не установлена</t>
  </si>
  <si>
    <t xml:space="preserve">Постановление Правительства Республики Коми от 28.09.2012 №422 "Об утверждении государственной программы Республики Коми «Развитие физической культуры и спорта"" </t>
  </si>
  <si>
    <t>01.01.2013 - не установлена</t>
  </si>
  <si>
    <t>11</t>
  </si>
  <si>
    <t>01/11
11/01</t>
  </si>
  <si>
    <t>11
01</t>
  </si>
  <si>
    <t>организация и осуществление мероприятий межпоселенческого характера по работе с детьми и молодежью</t>
  </si>
  <si>
    <t>1048</t>
  </si>
  <si>
    <t xml:space="preserve">1) Федеральный Закон от 28.06.1995 №98-ФЗ "О государственной поддержке молодежных и детских общественных объединений" 
2) Федеральный Закон от 29.12.2012 №273-ФЗ "Об образовании в Российской Федерации" 
3) Федеральный Закон от 06.10.2003 №131-ФЗ "Об общих принципах организации местного самоуправления в Российской Федерации" 
4) Федеральный Закон от 06.10.2003 №131-ФЗ "Об общих принципах организации местного самоуправления в Российской Федерации" </t>
  </si>
  <si>
    <t>1) в целом
2) ст.9
3) п.11, ч.1, ст.15
4) п.27, ч.1, ст.15</t>
  </si>
  <si>
    <t>1) 04.07.1995 - не установлена
2) 29.12.2012 - не установлена
3) 08.10.2003 - не установлена
4) 08.10.2003 - не установлена</t>
  </si>
  <si>
    <t xml:space="preserve">1) Закон Республики Коми от 04.10.2010 №115-РЗ "О молодежной политике в Республике Коми" 
2) Закон Республики Коми от 06.10.2006 №92-РЗ "Об образовании" </t>
  </si>
  <si>
    <t>1) 15.10.2010 - не установлена
2) 12.10.2006 - не установлена</t>
  </si>
  <si>
    <t xml:space="preserve">Постановление Правительства Республики Коми от 28.09.2012 №411 "Об утверждении Государственной программы Республики Коми "Развитие образования"" </t>
  </si>
  <si>
    <t>07/07</t>
  </si>
  <si>
    <t>07</t>
  </si>
  <si>
    <t>осуществление мер по противодействию коррупции в границах муниципального района</t>
  </si>
  <si>
    <t>1052</t>
  </si>
  <si>
    <t xml:space="preserve">1) Закон Российской Федерации от 25.12.2008 №273-ФЗ "О противодействии коррупции" 
2) Федеральный Закон от 06.10.2003 №131-ФЗ "Об общих принципах организации местного самоуправления в Российской Федерации" </t>
  </si>
  <si>
    <t>1) в целом
2) п.6.1, ч.1, ст.15</t>
  </si>
  <si>
    <t>1) 10.01.2009 - не установлена
2) 08.10.2003 - не установлена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</si>
  <si>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</si>
  <si>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</si>
  <si>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ст.15.1</t>
  </si>
  <si>
    <t xml:space="preserve">Постановление Правительства Российской Федерации от 17.12.2010 №1050 "О федеральной целевой программе "Жилище" на 2011-2015 годы" </t>
  </si>
  <si>
    <t>08.02.2011 - не установлена</t>
  </si>
  <si>
    <t xml:space="preserve">Постановление Правительства Республики Коми от 28.09.2012 №413 "О государственной программе Республики Коми "Строительство, обеспечение качественным, доступным жильем и услугами жилищно-коммунального хозяйства населения Республики Коми"" </t>
  </si>
  <si>
    <t>18</t>
  </si>
  <si>
    <t>10/03</t>
  </si>
  <si>
    <t>03</t>
  </si>
  <si>
    <t>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</si>
  <si>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</si>
  <si>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осуществление контроля за исполнением бюджета поселения</t>
  </si>
  <si>
    <t>1102</t>
  </si>
  <si>
    <t xml:space="preserve">1) Закон Российской Федерации от 02.03.2007 №25-ФЗ "О муниципальной службе в Российской Федерации" 
2) Федеральный Закон от 06.10.2003 №131-ФЗ "Об общих принципах организации местного самоуправления в Российской Федерации" </t>
  </si>
  <si>
    <t>1) ст.22,34
2) п.9, ст.34</t>
  </si>
  <si>
    <t>1) 20.08.2009 - не установлена
2) 08.10.2003 - не установлена</t>
  </si>
  <si>
    <t xml:space="preserve">Закон Республики Коми от 21.12.2007 №133-РЗ "О некоторых вопросах муниципальной службы" </t>
  </si>
  <si>
    <t>27.12.2007 - не установлена</t>
  </si>
  <si>
    <t>01/06</t>
  </si>
  <si>
    <t>06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</si>
  <si>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</si>
  <si>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1104</t>
  </si>
  <si>
    <t xml:space="preserve">1) Закон Российской Федерации от 07.12.2011 №416-ФЗ "О водоснабжении и водоотведении" 
2) Закон Российской Федерации от 27.07.2010 №190-ФЗ "О теплоснабжении" 
3) Федеральный Закон от 06.10.2003 №131-ФЗ "Об общих принципах организации местного самоуправления в Российской Федерации" 
4) Федеральный Закон от 06.10.2003 №131-ФЗ "Об общих принципах организации местного самоуправления в Российской Федерации" 
5) Федеральный Закон от 06.10.2003 №131-ФЗ "Об общих принципах организации местного самоуправления в Российской Федерации" </t>
  </si>
  <si>
    <t>1) ст.6
2) ст.6
3) п.4.2, ч.1, ст.17
4) п.4.3, ч.1, ст.17
5) п.6.1, ч.1, ст.15</t>
  </si>
  <si>
    <t>1) 10.12.2011 - не установлена
2) 30.07.2010 - не установлена
3) 08.10.2003 - не установлена
4) 08.10.2003 - не установлена
5) 08.10.2003 - не установлена</t>
  </si>
  <si>
    <t>19</t>
  </si>
  <si>
    <t>01/04
05/02</t>
  </si>
  <si>
    <t>04
02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</si>
  <si>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</si>
  <si>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1107</t>
  </si>
  <si>
    <t>01/04</t>
  </si>
  <si>
    <t>04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</si>
  <si>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</si>
  <si>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1113</t>
  </si>
  <si>
    <t xml:space="preserve">1) Закон Российской Федерации от 06.03.2006 №35-ФЗ "О противодействии терроризму" 
2) Федеральный Закон от 06.10.2003 №131-ФЗ "Об общих принципах организации местного самоуправления в Российской Федерации" </t>
  </si>
  <si>
    <t>1) 10.03.2006 - не установлена
2) 08.10.2003 - не установлена</t>
  </si>
  <si>
    <t>участие в предупреждении и ликвидации последствий чрезвычайных ситуаций в границах поселения</t>
  </si>
  <si>
    <t>1115</t>
  </si>
  <si>
    <t xml:space="preserve">1) Закон Российской Федерации от 21.12.1994 №68-ФЗ "О защите населения и территорий от чрезвычайных ситуаций природного и техногенного характера" 
2) Федеральный Закон от 06.10.2003 №131-ФЗ "Об общих принципах организации местного самоуправления в Российской Федерации" </t>
  </si>
  <si>
    <t>1) 24.12.1994 - не установлена
2) 08.10.2003 - не установлена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</si>
  <si>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</si>
  <si>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1133</t>
  </si>
  <si>
    <t>создание условий для развития малого и среднего предпринимательства</t>
  </si>
  <si>
    <t>1138</t>
  </si>
  <si>
    <t>участие в соответствии с Федеральным законом от 24 июля 2007 г. № 221-ФЗ «О государственном кадастре недвижимости» в выполнении комплексных кадастровых работ»</t>
  </si>
  <si>
    <t>1147</t>
  </si>
  <si>
    <t xml:space="preserve">1) Закон Российской Федерации от 18.06.2001 №78-ФЗ "О землеустройстве" 
2) Федеральный Закон от 24.07.2007 №221-ФЗ "О кадастровой деятельности" 
3) Федеральный Закон от 06.10.2003 №131-ФЗ "Об общих принципах организации местного самоуправления в Российской Федерации" </t>
  </si>
  <si>
    <t>1) в целом
2) в целом
3) ч.3, ст.14</t>
  </si>
  <si>
    <t>1) 23.06.2001 - не установлена
2) 24.07.2007 - не установлена
3) 08.10.2003 - не установлена</t>
  </si>
  <si>
    <t>20</t>
  </si>
  <si>
    <t>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</si>
  <si>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</si>
  <si>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</si>
  <si>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</si>
  <si>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 xml:space="preserve">1) Закон Российской Федерации от 02.03.2007 №25-ФЗ "О муниципальной службе в Российской Федерации" 
2) Закон Российской Федерации от 07.02.2011 №6-ФЗ "Об общих принципах организации и деятельности контрольно-счетных органов субъектов Российской Федерации и муниципальных образований" 
3) Федеральный Закон от 06.10.2003 №131-ФЗ "Об общих принципах организации местного самоуправления в Российской Федерации" </t>
  </si>
  <si>
    <t>1) ст.22,34
2) ст.20
3) п.9, ст.34</t>
  </si>
  <si>
    <t>1) 20.08.2009 - не установлена
2) 01.10.2011 - не установлена
3) 08.10.2003 - не установлена</t>
  </si>
  <si>
    <t xml:space="preserve">Постановление Правительства Республики Коми от 10.11.2014 №439 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городских округах (муниципальных районах) в Республике Коми" </t>
  </si>
  <si>
    <t>22.11.2014 - не установлена</t>
  </si>
  <si>
    <t>01/02
01/03
01/04
01/06
01/13</t>
  </si>
  <si>
    <t>02
03
04
06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</si>
  <si>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</si>
  <si>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</si>
  <si>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 xml:space="preserve">1) Постановление Правительства Республики Коми от 10.11.2014 №439 ""О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городских округах (муниципальных районах) в Республике Коми"" 
2) Постановление Правительства Республики Коми от 10.11.2014 №439 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городских округах (муниципальных районах) в Республике Коми" </t>
  </si>
  <si>
    <t>1) 01.01.2015 - не установлена
2) 22.11.2014 - не установлена</t>
  </si>
  <si>
    <t>01/02
01/04
01/06
01/13</t>
  </si>
  <si>
    <t>02
04
06
13</t>
  </si>
  <si>
    <t>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и местных бюджетов</t>
  </si>
  <si>
    <t>1203</t>
  </si>
  <si>
    <t>13/01</t>
  </si>
  <si>
    <t>01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</si>
  <si>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</si>
  <si>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</si>
  <si>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 xml:space="preserve">1) Закон Российской Федерации от 12.01.1996 №7-ФЗ "О некоммерческих организациях" 
2) Закон Российской Федерации от 03.11.2006 №174-ФЗ "Об автономных учреждениях" 
3) Федеральный Закон от 06.10.2003 №131-ФЗ "Об общих принципах организации местного самоуправления в Российской Федерации" 
4) Федеральный Закон от 06.10.2003 №131-ФЗ "Об общих принципах организации местного самоуправления в Российской Федерации" 
5) Закон Российской Федерации от 27.07.2010 №210-ФЗ "Об организации предоставления государственных и муниципальных услуг" 
6) Закон Российской Федерации от 09.10.1992 №3612-1 "Основы законодательства Российской Федерации о культуре" 
7) Закон Российской Федерации от 09.10.1992 №3612-1 "Основы законодательства Российской Федерации о культуре" </t>
  </si>
  <si>
    <t>1) в целом
2) ч.5, ст.4
3) п.26, ч.1, ст.15
4) п.3, ч.1, ст.17
5) в целом
6) в целом
7) ст.40</t>
  </si>
  <si>
    <t>1) 24.01.1996 - не установлена
2) 08.01.2007 - не установлена
3) 08.10.2003 - не установлена
4) 08.10.2003 - не установлена
5) 30.07.2010 - не установлена
6) 17.11.1992 - не установлена
7) 17.11.1992 - не установлена</t>
  </si>
  <si>
    <t xml:space="preserve">Постановление Правительства Республики Коми от 30.12.2011 №651 "Об утверждении государственной программы Республики Коми "Развитие культуры и туризма в Республике Коми"" </t>
  </si>
  <si>
    <t>28.05.2012 - не установлена</t>
  </si>
  <si>
    <t>01/11
03/09
05/05
07/09
08/04</t>
  </si>
  <si>
    <t>11
09
05
09
04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</si>
  <si>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</si>
  <si>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</si>
  <si>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12/02</t>
  </si>
  <si>
    <t>02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</si>
  <si>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</si>
  <si>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</si>
  <si>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 xml:space="preserve">1) Федеральный Закон от 06.10.2003 №131-ФЗ "Об общих принципах организации местного самоуправления в Российской Федерации" 
2) Закон Российской Федерации от 23.11.2009 №261-ФЗ "Об энергосбережении и о повышении энергетической эффективности и о внесении изменений в отдельные законодательные акты Российской Федерации" </t>
  </si>
  <si>
    <t>1) п.8.2, ч.1, ст.17
2) ст.8</t>
  </si>
  <si>
    <t>1) 08.10.2003 - не установлена
2) 27.11.2009 - не установлена</t>
  </si>
  <si>
    <t xml:space="preserve">1) Постановление Правительства Республики Коми от 15.06.2011 №267 "О долгосрочной республиканской целевой программе "Чистая вода в Республике Коми (2011 - 2017 годы)" 
2) Постановление Правительства Республики Коми от 30.07.2010 №241 "Об утверждении региональной программы "Энергосбережение и повышение энергетической эффективности на территории Республики Коми (2010-2020 годы)"" </t>
  </si>
  <si>
    <t>1) п.3
2) в целом</t>
  </si>
  <si>
    <t>1) 15.06.2011 - не установлена
2) 01.08.2010 - 31.12.2020</t>
  </si>
  <si>
    <t>01/04
01/13</t>
  </si>
  <si>
    <t>04
13</t>
  </si>
  <si>
    <t>установление гарантий и компенсаций расходов для лиц, работающих и проживающих в районах Крайнего Севера и приравненных к ним местностях – статьи 33 и 35 Закона Российской Федерации от 19 февраля 1993 года № 4520-1 «О государственных гарантиях и компенсациях для лиц, работающих и проживающих в районах Крайнего Севера и приравненных к ним местностях» (Ведомости Съезда народных депутатов Российской Федерации и Верховного Совета Российской Федерации, 1993, № 16, ст. 551, Собрание законодательства Российской Федерации, 2004, № 35, ст. 3607; 2014, № 30, ст. 4232,  статьи 325 и 326 Трудового кодекса Российской Федерации (Собрание законодательства Российской Федерации, 2002, № 1, ст. 3)</t>
  </si>
  <si>
    <t>1221</t>
  </si>
  <si>
    <t>15</t>
  </si>
  <si>
    <t>01/04
01/06
01/13</t>
  </si>
  <si>
    <t>04
06
13</t>
  </si>
  <si>
    <t>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</si>
  <si>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</si>
  <si>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по перечню, предусмотренному Федеральным законом от 6 октября 2003 г. № 131-ФЗ «Об общих принципах организации местного самоуправления в Российской Федерации», всего</t>
  </si>
  <si>
    <t>1301</t>
  </si>
  <si>
    <t>создание условий для развития туризма</t>
  </si>
  <si>
    <t>1307</t>
  </si>
  <si>
    <t xml:space="preserve">1) Федеральный Закон от 06.10.2003 №131-ФЗ "Об общих принципах организации местного самоуправления в Российской Федерации" 
2) Закон Российской Федерации от 24.11.1996 №132-ФЗ "Об основах туристской деятельности в Российской Федерации" </t>
  </si>
  <si>
    <t>1) ст.15.1
2) в целом</t>
  </si>
  <si>
    <t>1) 08.10.2003 - не установлена
2) 03.12.1996 - не установлена</t>
  </si>
  <si>
    <t>24</t>
  </si>
  <si>
    <t>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</si>
  <si>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</si>
  <si>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Предоставление доплаты за выслугу лет к трудовой пенсии муниципальным служащим за счет средств местного бюджета</t>
  </si>
  <si>
    <t>1501</t>
  </si>
  <si>
    <t xml:space="preserve">1) Закон Российской Федерации от 15.12.2001 №166-ФЗ "О государственном пенсионном обеспечении в Российской Федерации" 
2) Федеральный Закон от 06.10.2003 №131-ФЗ "Об общих принципах организации местного самоуправления в Российской Федерации" </t>
  </si>
  <si>
    <t>1) п.4, ст.7
2) п.9, ст.34</t>
  </si>
  <si>
    <t>1) 01.01.2002 - не установлена
2) 08.10.2003 - не установлена</t>
  </si>
  <si>
    <t>10</t>
  </si>
  <si>
    <t>10/01</t>
  </si>
  <si>
    <t>дополнительные меры социальной поддержки, социальной помощи для отдельных категорий граждан</t>
  </si>
  <si>
    <t>1502</t>
  </si>
  <si>
    <t xml:space="preserve">1) Закон Российской Федерации от 29.12.2006 №256-ФЗ "О дополнительных мерах государственной поддержки семей, имеющих детей" 
2) Федеральный Закон от 06.10.2003 №131-ФЗ "Об общих принципах организации местного самоуправления в Российской Федерации" </t>
  </si>
  <si>
    <t>1) ст.1
2) ст.15.1</t>
  </si>
  <si>
    <t>1) 01.01.2007 - не установлена
2) 08.10.2003 - не установлена</t>
  </si>
  <si>
    <t>10/04</t>
  </si>
  <si>
    <t>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</si>
  <si>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</si>
  <si>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за счет субвенций, предоставленных из федерального бюджета, всего</t>
  </si>
  <si>
    <t>1701</t>
  </si>
  <si>
    <t>по составлению списков кандидатов в присяжные заседатели</t>
  </si>
  <si>
    <t>1703</t>
  </si>
  <si>
    <t xml:space="preserve">1) Закон Российской Федерации от 20.08.2004 №113-ФЗ "О присяжных заседателях федеральных судов общей юрисдикции в Российской Федерации" 
2) Федеральный Закон от 06.10.2003 №131-ФЗ "Об общих принципах организации местного самоуправления в Российской Федерации" </t>
  </si>
  <si>
    <t>1) в целом
2) ст.19</t>
  </si>
  <si>
    <t>1) 05.09.2004 - не установлена
2) 08.10.2003 - не установлена</t>
  </si>
  <si>
    <t>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</si>
  <si>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1716</t>
  </si>
  <si>
    <t xml:space="preserve">1) Федеральный Закон от 12.01.1995 №5-ФЗ "О ветеранах" 
2) Федеральный Закон от 24.11.1995 №181-ФЗ "О социальной защите инвалидов в Российской Федерации" 
3) Федеральный Закон от 06.10.2003 №131-ФЗ "Об общих принципах организации местного самоуправления в Российской Федерации" </t>
  </si>
  <si>
    <t>1) в целом
2) в целом
3) ст.19</t>
  </si>
  <si>
    <t>1) 25.01.1995 - не установлена
2) 02.12.1995 - не установлена
3) 08.10.2003 - не установлена</t>
  </si>
  <si>
    <t xml:space="preserve">Закон Республики Коми от 01.12.2015 №115-РЗ "О наделении органов местного самоуправления в Республике Коми отдельными государственными полномочиями Республики Коми" </t>
  </si>
  <si>
    <t>01.01.2016 - не установлена</t>
  </si>
  <si>
    <t>за счет субвенций, предоставленных из бюджета субъекта Российской Федерации, всего</t>
  </si>
  <si>
    <t>1800</t>
  </si>
  <si>
    <t>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</si>
  <si>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</si>
  <si>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 xml:space="preserve">1) Закон Российской Федерации от 21.12.1996 №159-ФЗ "О дополнительных гарантиях по социальной поддержке детей-сирот и детей, оставшихся без попечения родителей" 
2) Федеральный Закон от 06.10.2003 №131-ФЗ "Об общих принципах организации местного самоуправления в Российской Федерации" </t>
  </si>
  <si>
    <t>1) ст.5
2) ст.19</t>
  </si>
  <si>
    <t>1) 27.12.1996 - не установлена
2) 08.10.2003 - не установлена</t>
  </si>
  <si>
    <t xml:space="preserve">1) Постановление Правительства Российской Федерации от 31.12.2009 №1203 ""Об утверждении правил предоставления и распределения субсидий из федерального бюджета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помещений"" 
2) Постановление Правительства Российской Федерации от 15.04.2014 №296 "Об утверждении государственной программы Российской Федерации «Социальная поддержка граждан»" </t>
  </si>
  <si>
    <t>1) 01.01.2010 - не установлена
2) 15.04.2014 - не установлена</t>
  </si>
  <si>
    <t xml:space="preserve">1) Закон Республики Коми от 01.12.2015 №115-РЗ "О наделении органов местного самоуправления в Республике Коми отдельными государственными полномочиями Республики Коми" 
2) Закон Республики Коми от 20.12.2016 №142-РЗ "О республиканском бюджете Республики Коми на 2017 год и плановый период 2018 и 2019 годов" </t>
  </si>
  <si>
    <t>1) 01.01.2016 - не установлена
2) 20.12.2016 - не установлена</t>
  </si>
  <si>
    <t>01/04
10/04</t>
  </si>
  <si>
    <t>04
04</t>
  </si>
  <si>
    <t>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</si>
  <si>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</si>
  <si>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ст.19</t>
  </si>
  <si>
    <t xml:space="preserve">Постановление Правительства Российской Федерации от 17.12.2010 №1050 ""О реализации отдельных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Федерации"" </t>
  </si>
  <si>
    <t>17.12.2010 - не установлена</t>
  </si>
  <si>
    <t xml:space="preserve">Постановление Правительства Республики Коми от 28.09.2012 №413 ""О государственной программе Республики Коми "Строительство, обеспечение качественным, доступным жильем и услугами жилищно-коммунального хозяйства населения Республики Коми"" </t>
  </si>
  <si>
    <t>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</si>
  <si>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1839</t>
  </si>
  <si>
    <t xml:space="preserve">1) Закон Республики Коми от 01.12.2015 №115-РЗ "О наделении органов местного самоуправления в Республике Коми отдельными государственными полномочиями Республики Коми" 
2) Закон Республики Коми от 01.12.2015 №115-РЗ "О наделении органов местного самоуправления в Республике Коми отдельными государственными полномочиями Республики Коми" 
3) Закон Республики Коми от 30.12.2003 №95-РЗ "Об административной ответственности в Республике Коми" </t>
  </si>
  <si>
    <t>1) в целом
2) ст.2
3) в целом</t>
  </si>
  <si>
    <t>1) 01.01.2016 - не установлена
2) 01.01.2016 - не установлена
3) 01.02.2004 - не установлена</t>
  </si>
  <si>
    <t>01/04
01/06</t>
  </si>
  <si>
    <t>04
06</t>
  </si>
  <si>
    <t>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</si>
  <si>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</si>
  <si>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 xml:space="preserve">1) Закон Российской Федерации от 30.03.1999 №52-ФЗ "О санитарно-эпидемиологическом благополучии населения" 
2) Федеральный Закон от 06.10.2003 №131-ФЗ "Об общих принципах организации местного самоуправления в Российской Федерации" </t>
  </si>
  <si>
    <t>1) 30.03.1999 - не установлена
2) 08.10.2003 - не установлена</t>
  </si>
  <si>
    <t xml:space="preserve">Постановление Правительства Республики Коми от 28.09.2012 №424 "Об утверждении Государственной программы Республики Коми «Развитие сель-ского хозяйства и регулирование рынков сельскохозяйственной продукции, сы-рья и продовольствия, развитие рыбохозяйственного комплекса в Республике Коми" </t>
  </si>
  <si>
    <t>01/04
05/03</t>
  </si>
  <si>
    <t>04
03</t>
  </si>
  <si>
    <t>на осуществление полномочий в сфере государственной регистрации актов гражданского состояния – пункт 4 статьи 76 Федерального закона от 15 ноября 1997 года № 143-ФЗ «Об актах гражданского состояния»</t>
  </si>
  <si>
    <t>1892</t>
  </si>
  <si>
    <t xml:space="preserve">1) Закон Российской Федерации от 15.11.1997 №143-ФЗ "Об актах гражданского состояния" 
2) Федеральный Закон от 06.10.2003 №131-ФЗ "Об общих принципах организации местного самоуправления в Российской Федерации" </t>
  </si>
  <si>
    <t>1) 20.11.1997 - не установлена
2) 08.10.2003 - не установлена</t>
  </si>
  <si>
    <t xml:space="preserve">Закон Республики Коми от 28.12.2015 №139-РЗ "О наделении органов местного самоуправления в Республике Коми отдельными государственными полномочиями в сфере государственной регистрации актов гражданского состояния" </t>
  </si>
  <si>
    <t>на осуществление полномочий по предметам ведения Российской Федерации, а также совместного ведения по решению вопросов, не указанных в п. 2 ст. 26.3 Федерального закона от 6 октября 1999 года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</t>
  </si>
  <si>
    <t>1898</t>
  </si>
  <si>
    <t xml:space="preserve">1) Федеральный Закон от 06.10.2003 №131-ФЗ "Об общих принципах организации местного самоуправления в Российской Федерации" 
2) Федеральный Закон от 06.10.2003 №131-ФЗ "Об общих принципах организации местного самоуправления в Российской Федерации" </t>
  </si>
  <si>
    <t>1) ст.15,1
2) ст.19</t>
  </si>
  <si>
    <t>1) 08.10.2003 - не установлена
2) 08.10.2003 - не установлена</t>
  </si>
  <si>
    <t xml:space="preserve">1) Постановление Правительства Российской Федерации от 29.04.2006 №258 ""О субвенциях на осуществление полномочий по первичному воинскому учету на территориях, где отсутствуют военные комиссариаты"" 
2) Постановление Правительства Российской Федерации от 07.03.1995 №239 "О мерах по упорядочению государственного регулирования цен (тарифов)" </t>
  </si>
  <si>
    <t>1) в целом
2) п.1,2,17</t>
  </si>
  <si>
    <t>1) 29.04.2006 - не установлена
2) 07.03.1995 - не установлена</t>
  </si>
  <si>
    <t xml:space="preserve">1) Закон Республики Коми от 01.12.2015 №115-РЗ "О наделении органов местного самоуправления в Республике Коми отдельными государственными полномочиями Республики Коми" 
2) Закон Республики Коми от 24.11.2008 №137-РЗ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 </t>
  </si>
  <si>
    <t>1) в целом
2) ст.1</t>
  </si>
  <si>
    <t>1) 01.01.2016 - не установлена
2) 01.01.2009 - не установлена</t>
  </si>
  <si>
    <t>16</t>
  </si>
  <si>
    <t>01/04
01/06
04/12
10/03</t>
  </si>
  <si>
    <t>04
06
12
03</t>
  </si>
  <si>
    <t>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</si>
  <si>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</si>
  <si>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муниципальных дошкольных образовательных организациях и муниципальных общеобразовательных организациях)</t>
  </si>
  <si>
    <t>2003</t>
  </si>
  <si>
    <t xml:space="preserve">1) Федеральный Закон от 29.12.2012 №273-ФЗ "Об образовании в Российской Федерации" 
2) Федеральный Закон от 06.10.2003 №131-ФЗ "Об общих принципах организации местного самоуправления в Российской Федерации" 
3) Федеральный Закон от 06.10.2003 №131-ФЗ "Об общих принципах организации местного самоуправления в Российской Федерации" </t>
  </si>
  <si>
    <t>1) ст.8
2) ст.19
3) п.2, ст.19</t>
  </si>
  <si>
    <t>1) 29.12.2012 - не установлена
2) 08.10.2003 - не установлена
3) 08.10.2003 - не установлена</t>
  </si>
  <si>
    <t xml:space="preserve">1) Закон Республики Коми от 24.11.2008 №135-РЗ "О методике расчета объема субвенций местным бюджетам на реализацию муниципальными общеобразовательными учреждениями в Республике Коми основных общеобразовательных программ" 
2) Закон Республики Коми от 01.12.2015 №115-РЗ "О наделении органов местного самоуправления в Республике Коми отдельными государственными полномочиями Республики Коми" 
3) Закон Республики Коми от 01.12.2015 №115-РЗ "О наделении органов местного самоуправления в Республике Коми отдельными государственными полномочиями Республики Коми" 
4) Закон Республики Коми от 12.11.2004 №55-РЗ "О социальной поддержке населения в Республике Коми" 
5) Закон Республики Коми от 06.10.2006 №92-РЗ "Об образовании" 
6) Закон Республики Коми от 06.10.2006 №92-РЗ "Об образовании" </t>
  </si>
  <si>
    <t>1) в целом
2) в целом
3) п.5, ст.1
4) в целом
5) в целом
6) п.3, ст.2</t>
  </si>
  <si>
    <t>1) 01.01.2009 - не установлена
2) 01.01.2016 - не установлена
3) 01.01.2016 - не установлена
4) 01.01.2005 - не установлена
5) 12.10.2006 - не установлена
6) 12.10.2006 - не установлена</t>
  </si>
  <si>
    <t xml:space="preserve">1) Постановление Правительства Республики Коми от 14.02.2007 №20 "О компенсации за содержание ребенка в государственных, муниципальных образовательных учреждениях, а также иных образовательных организациях на территории Республики Коми, реализующих основную общеобразовательную программу дошкольного образования" 
2) Постановление Правительства Республики Коми от 20.12.2013 №520 "Об утверждении нормативов финансового обеспечения реализации муниципальными дошкольными образовательными организациями и муниципальными общеобразовательными организациями в Республике Коми образовательных программ на одного обучающегося (воспитанника) в год" </t>
  </si>
  <si>
    <t>1) 14.02.2007 - не установлена
2) 01.01.2014 - не установлена</t>
  </si>
  <si>
    <t>07/01
07/02
10/03
10/04</t>
  </si>
  <si>
    <t>01
02
03
04</t>
  </si>
  <si>
    <t>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</si>
  <si>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</si>
  <si>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по предоставлению дотаций на выравнивание бюджетной обеспеченности городских, сельских поселений, всего</t>
  </si>
  <si>
    <t>2101</t>
  </si>
  <si>
    <t>1) ст.19
2) п.20, ч.1, ст.15</t>
  </si>
  <si>
    <t xml:space="preserve">1) Закон Республики Коми от 10.11.2005 №112-РЗ "О районых фондах финансовой поддержки поселений в Республике Коми" 
2) Закон Республики Коми от 10.11.2005 №112-РЗ "О районых фондах финансовой поддержки поселений в Республике Коми" 
3) Закон Республики Коми от 05.07.2005 №74-РЗ "О фонде финансовой поддержки поселений в Республике Коми и наделении органов местного самоуправления муниципальных районов в Республике Коми государственными полномочиями по расчету и предоставлению дотаций поселениям" 
4) Закон Республики Коми от 05.07.2005 №74-РЗ "О фонде финансовой поддержки поселений в Республике Коми и наделении органов местного самоуправления муниципальных районов в Республике Коми государственными полномочиями по расчету и предоставлению дотаций поселениям" </t>
  </si>
  <si>
    <t>1) ст.1
2) ст.3
3) в целом
4) ст.3</t>
  </si>
  <si>
    <t>1) 01.01.2006 - не установлена
2) 01.01.2006 - не установлена
3) 13.07.2005 - не установлена
4) 13.07.2005 - не установлена</t>
  </si>
  <si>
    <t>14/01</t>
  </si>
  <si>
    <t>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</si>
  <si>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</si>
  <si>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осуществление полномочий по первичному воинскому учету на территориях, где отсутствуют военные комиссариаты</t>
  </si>
  <si>
    <t>2104</t>
  </si>
  <si>
    <t xml:space="preserve">1) Закон Российской Федерации от 28.03.1998 №53-ФЗ "О воинской обязанности и военной службе" 
2) Федеральный Закон от 06.10.2003 №131-ФЗ "Об общих принципах организации местного самоуправления в Российской Федерации" </t>
  </si>
  <si>
    <t>1) ст.8
2) ст.19</t>
  </si>
  <si>
    <t>1) 02.04.1998 - не установлена
2) 08.10.2003 - не установлена</t>
  </si>
  <si>
    <t xml:space="preserve">Постановление Правительства Российской Федерации от 29.04.2006 №258 ""О субвенциях на осуществление полномочий по первичному воинскому учету на территориях, где отсутствуют военные комиссариаты"" </t>
  </si>
  <si>
    <t>29.04.2006 - не установлена</t>
  </si>
  <si>
    <t xml:space="preserve">1) Закон Республики Коми от 24.11.2008 №137-РЗ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 
2) Закон Республики Коми от 20.12.2016 №142-РЗ "О республиканском бюджете Республики Коми на 2017 год и плановый период 2018 и 2019 годов" 
3) Закон Республики Коми от 07.12.2017 №85-РЗ "О республиканском бюджете Республики Коми на 2018 год и плановый период 2019 и 2020 годов" </t>
  </si>
  <si>
    <t>1) п.2, ст.4
2) в целом
3) в целом</t>
  </si>
  <si>
    <t>1) 01.01.2009 - не установлена
2) 20.12.2016 - не установлена
3) 07.12.2017 - не установлена</t>
  </si>
  <si>
    <t>02/03</t>
  </si>
  <si>
    <t>осуществление полномочий на государственную регистрацию актов гражданского состояния</t>
  </si>
  <si>
    <t>2105</t>
  </si>
  <si>
    <t xml:space="preserve">Постановление Правительства Российской Федерации от 28.03.2005 №159 "Об утверждении Правил предоставления субвенций из федерального бюджета бюджетам субъектов Российской Федерации для выполнения федеральных полномочий на государственную регистрацию актов гражданского состояния" </t>
  </si>
  <si>
    <t>15.04.2005 - не установлена</t>
  </si>
  <si>
    <t>осуществление полномочий по определению перечня должностных лиц ОМС, уполномоченных составлять протоколы по административным правонарушениям</t>
  </si>
  <si>
    <t>2106</t>
  </si>
  <si>
    <t xml:space="preserve">1) Закон Республики Коми от 01.12.2015 №115-РЗ "О наделении органов местного самоуправления в Республике Коми отдельными государственными полномочиями Республики Коми" 
2) Закон Республики Коми от 30.12.2003 №95-РЗ "Об административной ответственности в Республике Коми" </t>
  </si>
  <si>
    <t>1) п.6, ст.1
2) в целом</t>
  </si>
  <si>
    <t>1) 01.01.2016 - не установлена
2) 01.02.2004 - не установлена</t>
  </si>
  <si>
    <t>по предоставлению иных межбюджетных трансфертов, всего</t>
  </si>
  <si>
    <t>2200</t>
  </si>
  <si>
    <t>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</si>
  <si>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</si>
  <si>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содержание автомобильных дорог общего пользования местного значения</t>
  </si>
  <si>
    <t>2203</t>
  </si>
  <si>
    <t>1) в целом
2) ч.4, ст.15</t>
  </si>
  <si>
    <t xml:space="preserve">1) Постановление Правительства Республики Коми от 31.01.2018 №57 ""О распределении из республиканского бюджета Республики Коми субсидий на реконструкцию, капитальный ремонт и ремонт автомобильных дорог общего пользования местного значения на 2018 год"" 
2) Постановление Правительства Республики Коми от 09.10.2006 №252 "Об органах исполнительной власти Республики Коми, осуществляющих принятие на учет граждан в качестве нуждающихся в жилых помещениях государственного жилищного фонда Республики Коми, предоставляемых по договорам социального найма" 
3) Постановление Правительства Республики Коми от 30.12.2011 №650 "Об утверждении Государственной программы Республики Коми "Развитие транспортной системы" </t>
  </si>
  <si>
    <t>1) 31.01.2018 - не установлена
2) 17.10.2006 - не установлена
3) 30.12.2011 - не установлена</t>
  </si>
  <si>
    <t>04/09
05/03</t>
  </si>
  <si>
    <t>09
03</t>
  </si>
  <si>
    <t>осуществление части полномочий по организации транспортного обслуживания населения между поселениями</t>
  </si>
  <si>
    <t>2208</t>
  </si>
  <si>
    <t xml:space="preserve">Постановление Правительства Республики Коми от 30.12.2011 №650 "Об утверждении Государственной программы Республики Коми "Развитие транспортной системы" </t>
  </si>
  <si>
    <t>30.12.2011 - не установлена</t>
  </si>
  <si>
    <t>создание условий для организации досуга и обеспечения жителей муниципальных образований услугами организаций культуры</t>
  </si>
  <si>
    <t>2209</t>
  </si>
  <si>
    <t xml:space="preserve">1) Федеральный Закон от 06.10.2003 №131-ФЗ "Об общих принципах организации местного самоуправления в Российской Федерации" 
2) Федеральный Закон от 06.10.2003 №131-ФЗ "Об общих принципах организации местного самоуправления в Российской Федерации" 
3) Закон Российской Федерации от 09.10.1992 №3612-1 "Основы законодательства Российской Федерации о культуре" </t>
  </si>
  <si>
    <t>1) п.19, ч.1, ст.15
2) п.19.1, ч.1, ст.15
3) ст.40</t>
  </si>
  <si>
    <t>1) 08.10.2003 - не установлена
2) 08.10.2003 - не установлена
3) 17.11.1992 - не установлена</t>
  </si>
  <si>
    <t xml:space="preserve">1) Распоряжение Правительства Республики Коми от 26.05.1996 №54-ФЗ "О Музейном фонде Российской Федерации и о музеях в Российской Федерации" 
2) Постановление Правительства Республики Коми от 11.09.2008 №242 "Об оплате труда работников государственных учреждений культуры и искусства Республики Коми" 
3) Постановление Правительства Республики Коми от 30.12.2011 №651 "Об утверждении государственной программы Республики Коми "Развитие культуры и туризма в Республике Коми"" </t>
  </si>
  <si>
    <t>1) 26.05.1996 - не установлена
2) 01.10.2008 - не установлена
3) 01.01.2012 - не установлена</t>
  </si>
  <si>
    <t>08/01
08/02</t>
  </si>
  <si>
    <t>01
02</t>
  </si>
  <si>
    <t>утверждение схем территориального планирования</t>
  </si>
  <si>
    <t>2211</t>
  </si>
  <si>
    <t xml:space="preserve">1) Федеральный Закон от 13.07.2015 №218-ФЗ "О государственной регистрации недвижимости" 
2) Закон Российской Федерации от 18.06.2001 №78-ФЗ "О землеустройстве" 
3) Федеральный Закон от 06.10.2003 №131-ФЗ "Об общих принципах организации местного самоуправления в Российской Федерации" </t>
  </si>
  <si>
    <t>1) 01.01.2017 - не установлена
2) 23.06.2001 - не установлена
3) 08.10.2003 - не установлена</t>
  </si>
  <si>
    <t>в иных случаях, не связанных с заключением соглашений, предусмотренных в подпункте 1.6.4.1, всего</t>
  </si>
  <si>
    <t>2300</t>
  </si>
  <si>
    <t>дотации на поддержку мер по обеспечению сбалансированности поселений</t>
  </si>
  <si>
    <t>2302</t>
  </si>
  <si>
    <t>14/02</t>
  </si>
  <si>
    <t>Условно утвержденные расходы на первый и второй годы планового периода в соответствии с решением о местном бюджете</t>
  </si>
  <si>
    <t>2400</t>
  </si>
  <si>
    <t>п.26, ч.1, ст.15</t>
  </si>
  <si>
    <t>99/99</t>
  </si>
  <si>
    <t>99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</si>
  <si>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</si>
  <si>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</si>
  <si>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</si>
  <si>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</si>
  <si>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РЕЕСТР РАСХОДНЫХ ОБЯЗАТЕЛЬСТВ
МУНИЦИПАЛЬНОГО ОБРАЗОВАНИЯ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</si>
</sst>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9" x14ac:knownFonts="1">
    <font>
      <sz val="11"/>
      <color indexed="8"/>
      <name val="Calibri"/>
      <family val="2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2" fillId="2" borderId="4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6" fillId="2" borderId="0" xfId="0" applyFont="1" applyFill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8"/>
  <sheetViews>
    <sheetView tabSelected="1" topLeftCell="A103" zoomScale="110" zoomScaleNormal="110" workbookViewId="0">
      <pane xSplit="2" topLeftCell="AP1" activePane="topRight" state="frozenSplit"/>
      <selection pane="topRight" activeCell="BI108" sqref="BI108"/>
    </sheetView>
  </sheetViews>
  <sheetFormatPr defaultRowHeight="15" x14ac:dyDescent="0.25"/>
  <cols>
    <col min="1" max="1" width="45.140625" style="20" customWidth="1"/>
    <col min="2" max="2" width="8.7109375" style="20" customWidth="1"/>
    <col min="3" max="5" width="24" style="20" customWidth="1"/>
    <col min="6" max="9" width="7.140625" style="20" customWidth="1"/>
    <col min="10" max="10" width="28.140625" style="20" customWidth="1"/>
    <col min="11" max="12" width="21" style="20" customWidth="1"/>
    <col min="13" max="22" width="6.85546875" style="20" customWidth="1"/>
    <col min="23" max="23" width="26.7109375" style="20" customWidth="1"/>
    <col min="24" max="24" width="17.5703125" style="20" customWidth="1"/>
    <col min="25" max="25" width="16.7109375" style="20" customWidth="1"/>
    <col min="26" max="26" width="32.85546875" style="20" customWidth="1"/>
    <col min="27" max="28" width="26.7109375" style="20" customWidth="1"/>
    <col min="29" max="30" width="16.7109375" style="20" hidden="1" customWidth="1"/>
    <col min="31" max="31" width="8.7109375" style="20" hidden="1" customWidth="1"/>
    <col min="32" max="33" width="8.7109375" style="20" customWidth="1"/>
    <col min="34" max="34" width="8" style="20" hidden="1"/>
    <col min="35" max="44" width="10.42578125" style="20" customWidth="1"/>
    <col min="45" max="45" width="8.7109375" style="20" customWidth="1"/>
    <col min="46" max="49" width="10.42578125" style="20" customWidth="1"/>
    <col min="50" max="50" width="8.85546875" style="20" customWidth="1"/>
    <col min="51" max="51" width="10.42578125" style="20" customWidth="1"/>
    <col min="52" max="52" width="7.7109375" style="20" customWidth="1"/>
    <col min="53" max="53" width="8.42578125" style="20" customWidth="1"/>
    <col min="54" max="54" width="7.28515625" style="20" customWidth="1"/>
    <col min="55" max="55" width="9.140625" style="20" customWidth="1"/>
    <col min="56" max="56" width="9.28515625" style="20" customWidth="1"/>
    <col min="57" max="57" width="7.140625" style="20" customWidth="1"/>
    <col min="58" max="58" width="8" style="20" customWidth="1"/>
    <col min="59" max="59" width="7.140625" style="20" customWidth="1"/>
    <col min="60" max="61" width="9.28515625" style="20" customWidth="1"/>
    <col min="62" max="64" width="8" style="20" customWidth="1"/>
    <col min="65" max="65" width="9.140625" style="20" customWidth="1"/>
    <col min="66" max="95" width="10.42578125" style="20" customWidth="1"/>
    <col min="96" max="16384" width="9.140625" style="20"/>
  </cols>
  <sheetData>
    <row r="1" spans="1:95" ht="21.75" customHeight="1" x14ac:dyDescent="0.25"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40" t="s">
        <v>61</v>
      </c>
      <c r="CO1" s="40"/>
      <c r="CP1" s="40"/>
      <c r="CQ1" s="40"/>
    </row>
    <row r="2" spans="1:95" ht="21.75" customHeight="1" x14ac:dyDescent="0.25">
      <c r="AT2" s="3"/>
      <c r="AU2" s="3"/>
      <c r="AV2" s="3"/>
      <c r="AW2" s="3"/>
      <c r="AX2" s="4"/>
      <c r="AY2" s="4"/>
      <c r="AZ2" s="4"/>
      <c r="BA2" s="4"/>
      <c r="BB2" s="4"/>
      <c r="BC2" s="4"/>
      <c r="BD2" s="3"/>
      <c r="BE2" s="3"/>
      <c r="BF2" s="3"/>
      <c r="BG2" s="3"/>
      <c r="BH2" s="3"/>
      <c r="BI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9" t="s">
        <v>62</v>
      </c>
      <c r="CO2" s="40"/>
      <c r="CP2" s="40"/>
      <c r="CQ2" s="40"/>
    </row>
    <row r="3" spans="1:95" ht="21.75" customHeight="1" x14ac:dyDescent="0.25">
      <c r="A3" s="5"/>
    </row>
    <row r="4" spans="1:95" customFormat="1" ht="24.95" customHeight="1" x14ac:dyDescent="0.25">
      <c r="A4" s="21" t="s">
        <v>511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6" spans="1:95" x14ac:dyDescent="0.25">
      <c r="A6" s="38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</row>
    <row r="8" spans="1:95" x14ac:dyDescent="0.25">
      <c r="A8" s="6" t="s">
        <v>0</v>
      </c>
      <c r="D8" s="34" t="s">
        <v>28</v>
      </c>
      <c r="E8" s="34"/>
      <c r="F8" s="34"/>
      <c r="G8" s="34"/>
      <c r="H8" s="34"/>
      <c r="I8" s="34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S8" s="7"/>
    </row>
    <row r="9" spans="1:95" x14ac:dyDescent="0.25">
      <c r="A9" s="6" t="s">
        <v>35</v>
      </c>
    </row>
    <row r="11" spans="1:95" x14ac:dyDescent="0.25">
      <c r="A11" s="29" t="s">
        <v>1</v>
      </c>
      <c r="B11" s="29" t="s">
        <v>2</v>
      </c>
      <c r="C11" s="22" t="s">
        <v>36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32" t="s">
        <v>3</v>
      </c>
      <c r="AG11" s="29" t="s">
        <v>4</v>
      </c>
      <c r="AH11" s="31"/>
      <c r="AI11" s="26" t="s">
        <v>37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8"/>
      <c r="BN11" s="26" t="s">
        <v>38</v>
      </c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8"/>
    </row>
    <row r="12" spans="1:95" x14ac:dyDescent="0.25">
      <c r="A12" s="35"/>
      <c r="B12" s="35"/>
      <c r="C12" s="22" t="s">
        <v>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 t="s">
        <v>6</v>
      </c>
      <c r="X12" s="22"/>
      <c r="Y12" s="22"/>
      <c r="Z12" s="22"/>
      <c r="AA12" s="22"/>
      <c r="AB12" s="22"/>
      <c r="AC12" s="29" t="s">
        <v>39</v>
      </c>
      <c r="AD12" s="30"/>
      <c r="AE12" s="31"/>
      <c r="AF12" s="36"/>
      <c r="AG12" s="35"/>
      <c r="AH12" s="37"/>
      <c r="AI12" s="35" t="s">
        <v>7</v>
      </c>
      <c r="AJ12" s="38"/>
      <c r="AK12" s="38"/>
      <c r="AL12" s="38"/>
      <c r="AM12" s="38"/>
      <c r="AN12" s="38"/>
      <c r="AO12" s="38"/>
      <c r="AP12" s="38"/>
      <c r="AQ12" s="38"/>
      <c r="AR12" s="37"/>
      <c r="AS12" s="16"/>
      <c r="AT12" s="29" t="s">
        <v>8</v>
      </c>
      <c r="AU12" s="30"/>
      <c r="AV12" s="30"/>
      <c r="AW12" s="30"/>
      <c r="AX12" s="31"/>
      <c r="AY12" s="29" t="s">
        <v>9</v>
      </c>
      <c r="AZ12" s="30"/>
      <c r="BA12" s="30"/>
      <c r="BB12" s="30"/>
      <c r="BC12" s="31"/>
      <c r="BD12" s="29" t="s">
        <v>10</v>
      </c>
      <c r="BE12" s="30"/>
      <c r="BF12" s="30"/>
      <c r="BG12" s="30"/>
      <c r="BH12" s="30"/>
      <c r="BI12" s="30"/>
      <c r="BJ12" s="30"/>
      <c r="BK12" s="30"/>
      <c r="BL12" s="30"/>
      <c r="BM12" s="31"/>
      <c r="BN12" s="35" t="s">
        <v>7</v>
      </c>
      <c r="BO12" s="38"/>
      <c r="BP12" s="38"/>
      <c r="BQ12" s="38"/>
      <c r="BR12" s="38"/>
      <c r="BS12" s="38"/>
      <c r="BT12" s="38"/>
      <c r="BU12" s="38"/>
      <c r="BV12" s="38"/>
      <c r="BW12" s="37"/>
      <c r="BX12" s="29" t="s">
        <v>8</v>
      </c>
      <c r="BY12" s="30"/>
      <c r="BZ12" s="30"/>
      <c r="CA12" s="30"/>
      <c r="CB12" s="31"/>
      <c r="CC12" s="29" t="s">
        <v>9</v>
      </c>
      <c r="CD12" s="30"/>
      <c r="CE12" s="30"/>
      <c r="CF12" s="30"/>
      <c r="CG12" s="31"/>
      <c r="CH12" s="29" t="s">
        <v>10</v>
      </c>
      <c r="CI12" s="30"/>
      <c r="CJ12" s="30"/>
      <c r="CK12" s="30"/>
      <c r="CL12" s="30"/>
      <c r="CM12" s="30"/>
      <c r="CN12" s="30"/>
      <c r="CO12" s="30"/>
      <c r="CP12" s="30"/>
      <c r="CQ12" s="31"/>
    </row>
    <row r="13" spans="1:95" ht="26.25" customHeight="1" x14ac:dyDescent="0.25">
      <c r="A13" s="35"/>
      <c r="B13" s="35"/>
      <c r="C13" s="22" t="s">
        <v>11</v>
      </c>
      <c r="D13" s="22"/>
      <c r="E13" s="22"/>
      <c r="F13" s="22" t="s">
        <v>12</v>
      </c>
      <c r="G13" s="22"/>
      <c r="H13" s="22"/>
      <c r="I13" s="22"/>
      <c r="J13" s="26" t="s">
        <v>13</v>
      </c>
      <c r="K13" s="27"/>
      <c r="L13" s="28"/>
      <c r="M13" s="22" t="s">
        <v>14</v>
      </c>
      <c r="N13" s="22"/>
      <c r="O13" s="22"/>
      <c r="P13" s="22"/>
      <c r="Q13" s="22" t="s">
        <v>15</v>
      </c>
      <c r="R13" s="22"/>
      <c r="S13" s="22"/>
      <c r="T13" s="22" t="s">
        <v>16</v>
      </c>
      <c r="U13" s="22"/>
      <c r="V13" s="22"/>
      <c r="W13" s="22" t="s">
        <v>17</v>
      </c>
      <c r="X13" s="22"/>
      <c r="Y13" s="22"/>
      <c r="Z13" s="22" t="s">
        <v>18</v>
      </c>
      <c r="AA13" s="22"/>
      <c r="AB13" s="22"/>
      <c r="AC13" s="23"/>
      <c r="AD13" s="24"/>
      <c r="AE13" s="25"/>
      <c r="AF13" s="36"/>
      <c r="AG13" s="23"/>
      <c r="AH13" s="25"/>
      <c r="AI13" s="23" t="s">
        <v>29</v>
      </c>
      <c r="AJ13" s="24"/>
      <c r="AK13" s="24"/>
      <c r="AL13" s="24"/>
      <c r="AM13" s="24"/>
      <c r="AN13" s="24"/>
      <c r="AO13" s="24"/>
      <c r="AP13" s="24"/>
      <c r="AQ13" s="24"/>
      <c r="AR13" s="25"/>
      <c r="AS13" s="16"/>
      <c r="AT13" s="35" t="s">
        <v>30</v>
      </c>
      <c r="AU13" s="38"/>
      <c r="AV13" s="38"/>
      <c r="AW13" s="38"/>
      <c r="AX13" s="37"/>
      <c r="AY13" s="35" t="s">
        <v>31</v>
      </c>
      <c r="AZ13" s="38"/>
      <c r="BA13" s="38"/>
      <c r="BB13" s="38"/>
      <c r="BC13" s="37"/>
      <c r="BD13" s="23"/>
      <c r="BE13" s="24"/>
      <c r="BF13" s="24"/>
      <c r="BG13" s="24"/>
      <c r="BH13" s="24"/>
      <c r="BI13" s="24"/>
      <c r="BJ13" s="24"/>
      <c r="BK13" s="24"/>
      <c r="BL13" s="24"/>
      <c r="BM13" s="25"/>
      <c r="BN13" s="23" t="s">
        <v>29</v>
      </c>
      <c r="BO13" s="24"/>
      <c r="BP13" s="24"/>
      <c r="BQ13" s="24"/>
      <c r="BR13" s="24"/>
      <c r="BS13" s="24"/>
      <c r="BT13" s="24"/>
      <c r="BU13" s="24"/>
      <c r="BV13" s="24"/>
      <c r="BW13" s="25"/>
      <c r="BX13" s="35" t="s">
        <v>30</v>
      </c>
      <c r="BY13" s="38"/>
      <c r="BZ13" s="38"/>
      <c r="CA13" s="38"/>
      <c r="CB13" s="37"/>
      <c r="CC13" s="35" t="s">
        <v>31</v>
      </c>
      <c r="CD13" s="38"/>
      <c r="CE13" s="38"/>
      <c r="CF13" s="38"/>
      <c r="CG13" s="37"/>
      <c r="CH13" s="23"/>
      <c r="CI13" s="24"/>
      <c r="CJ13" s="24"/>
      <c r="CK13" s="24"/>
      <c r="CL13" s="24"/>
      <c r="CM13" s="24"/>
      <c r="CN13" s="24"/>
      <c r="CO13" s="24"/>
      <c r="CP13" s="24"/>
      <c r="CQ13" s="25"/>
    </row>
    <row r="14" spans="1:95" ht="37.5" customHeight="1" x14ac:dyDescent="0.25">
      <c r="A14" s="35"/>
      <c r="B14" s="35"/>
      <c r="C14" s="22" t="s">
        <v>19</v>
      </c>
      <c r="D14" s="22" t="s">
        <v>20</v>
      </c>
      <c r="E14" s="22" t="s">
        <v>21</v>
      </c>
      <c r="F14" s="22" t="s">
        <v>19</v>
      </c>
      <c r="G14" s="22" t="s">
        <v>20</v>
      </c>
      <c r="H14" s="22" t="s">
        <v>21</v>
      </c>
      <c r="I14" s="22" t="s">
        <v>22</v>
      </c>
      <c r="J14" s="22" t="s">
        <v>19</v>
      </c>
      <c r="K14" s="22" t="s">
        <v>23</v>
      </c>
      <c r="L14" s="22" t="s">
        <v>21</v>
      </c>
      <c r="M14" s="22" t="s">
        <v>19</v>
      </c>
      <c r="N14" s="22" t="s">
        <v>23</v>
      </c>
      <c r="O14" s="22" t="s">
        <v>21</v>
      </c>
      <c r="P14" s="22" t="s">
        <v>22</v>
      </c>
      <c r="Q14" s="22" t="s">
        <v>19</v>
      </c>
      <c r="R14" s="22" t="s">
        <v>23</v>
      </c>
      <c r="S14" s="22" t="s">
        <v>21</v>
      </c>
      <c r="T14" s="22" t="s">
        <v>19</v>
      </c>
      <c r="U14" s="22" t="s">
        <v>23</v>
      </c>
      <c r="V14" s="22" t="s">
        <v>21</v>
      </c>
      <c r="W14" s="22" t="s">
        <v>19</v>
      </c>
      <c r="X14" s="22" t="s">
        <v>20</v>
      </c>
      <c r="Y14" s="22" t="s">
        <v>21</v>
      </c>
      <c r="Z14" s="22" t="s">
        <v>19</v>
      </c>
      <c r="AA14" s="22" t="s">
        <v>23</v>
      </c>
      <c r="AB14" s="22" t="s">
        <v>21</v>
      </c>
      <c r="AC14" s="22" t="s">
        <v>19</v>
      </c>
      <c r="AD14" s="22" t="s">
        <v>20</v>
      </c>
      <c r="AE14" s="22" t="s">
        <v>21</v>
      </c>
      <c r="AF14" s="36"/>
      <c r="AG14" s="32" t="s">
        <v>40</v>
      </c>
      <c r="AH14" s="32" t="s">
        <v>24</v>
      </c>
      <c r="AI14" s="26" t="s">
        <v>25</v>
      </c>
      <c r="AJ14" s="28"/>
      <c r="AK14" s="26" t="s">
        <v>41</v>
      </c>
      <c r="AL14" s="28"/>
      <c r="AM14" s="26" t="s">
        <v>42</v>
      </c>
      <c r="AN14" s="28"/>
      <c r="AO14" s="26" t="s">
        <v>43</v>
      </c>
      <c r="AP14" s="28"/>
      <c r="AQ14" s="26" t="s">
        <v>44</v>
      </c>
      <c r="AR14" s="28"/>
      <c r="AS14" s="32" t="s">
        <v>40</v>
      </c>
      <c r="AT14" s="22" t="s">
        <v>25</v>
      </c>
      <c r="AU14" s="22" t="s">
        <v>41</v>
      </c>
      <c r="AV14" s="22" t="s">
        <v>45</v>
      </c>
      <c r="AW14" s="22" t="s">
        <v>43</v>
      </c>
      <c r="AX14" s="22" t="s">
        <v>44</v>
      </c>
      <c r="AY14" s="22" t="s">
        <v>25</v>
      </c>
      <c r="AZ14" s="22" t="s">
        <v>41</v>
      </c>
      <c r="BA14" s="22" t="s">
        <v>46</v>
      </c>
      <c r="BB14" s="22" t="s">
        <v>43</v>
      </c>
      <c r="BC14" s="22" t="s">
        <v>44</v>
      </c>
      <c r="BD14" s="22" t="s">
        <v>25</v>
      </c>
      <c r="BE14" s="22" t="s">
        <v>32</v>
      </c>
      <c r="BF14" s="22"/>
      <c r="BG14" s="22"/>
      <c r="BH14" s="22"/>
      <c r="BI14" s="22" t="s">
        <v>25</v>
      </c>
      <c r="BJ14" s="22" t="s">
        <v>33</v>
      </c>
      <c r="BK14" s="22"/>
      <c r="BL14" s="22"/>
      <c r="BM14" s="22"/>
      <c r="BN14" s="26" t="s">
        <v>25</v>
      </c>
      <c r="BO14" s="28"/>
      <c r="BP14" s="26" t="s">
        <v>47</v>
      </c>
      <c r="BQ14" s="28"/>
      <c r="BR14" s="26" t="s">
        <v>46</v>
      </c>
      <c r="BS14" s="28"/>
      <c r="BT14" s="26" t="s">
        <v>43</v>
      </c>
      <c r="BU14" s="28"/>
      <c r="BV14" s="26" t="s">
        <v>44</v>
      </c>
      <c r="BW14" s="28"/>
      <c r="BX14" s="22" t="s">
        <v>25</v>
      </c>
      <c r="BY14" s="22" t="s">
        <v>41</v>
      </c>
      <c r="BZ14" s="22" t="s">
        <v>46</v>
      </c>
      <c r="CA14" s="22" t="s">
        <v>43</v>
      </c>
      <c r="CB14" s="22" t="s">
        <v>44</v>
      </c>
      <c r="CC14" s="22" t="s">
        <v>25</v>
      </c>
      <c r="CD14" s="22" t="s">
        <v>41</v>
      </c>
      <c r="CE14" s="22" t="s">
        <v>46</v>
      </c>
      <c r="CF14" s="22" t="s">
        <v>43</v>
      </c>
      <c r="CG14" s="22" t="s">
        <v>44</v>
      </c>
      <c r="CH14" s="22" t="s">
        <v>25</v>
      </c>
      <c r="CI14" s="22" t="s">
        <v>32</v>
      </c>
      <c r="CJ14" s="22"/>
      <c r="CK14" s="22"/>
      <c r="CL14" s="22"/>
      <c r="CM14" s="22" t="s">
        <v>25</v>
      </c>
      <c r="CN14" s="22" t="s">
        <v>33</v>
      </c>
      <c r="CO14" s="22"/>
      <c r="CP14" s="22"/>
      <c r="CQ14" s="22"/>
    </row>
    <row r="15" spans="1:95" ht="112.5" x14ac:dyDescent="0.25">
      <c r="A15" s="23"/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33"/>
      <c r="AG15" s="33"/>
      <c r="AH15" s="33"/>
      <c r="AI15" s="15" t="s">
        <v>26</v>
      </c>
      <c r="AJ15" s="15" t="s">
        <v>27</v>
      </c>
      <c r="AK15" s="15" t="s">
        <v>26</v>
      </c>
      <c r="AL15" s="15" t="s">
        <v>27</v>
      </c>
      <c r="AM15" s="15" t="s">
        <v>26</v>
      </c>
      <c r="AN15" s="15" t="s">
        <v>27</v>
      </c>
      <c r="AO15" s="15" t="s">
        <v>26</v>
      </c>
      <c r="AP15" s="15" t="s">
        <v>27</v>
      </c>
      <c r="AQ15" s="15" t="s">
        <v>26</v>
      </c>
      <c r="AR15" s="15" t="s">
        <v>27</v>
      </c>
      <c r="AS15" s="33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15" t="s">
        <v>41</v>
      </c>
      <c r="BF15" s="15" t="s">
        <v>46</v>
      </c>
      <c r="BG15" s="15" t="s">
        <v>43</v>
      </c>
      <c r="BH15" s="15" t="s">
        <v>44</v>
      </c>
      <c r="BI15" s="22"/>
      <c r="BJ15" s="15" t="s">
        <v>41</v>
      </c>
      <c r="BK15" s="15" t="s">
        <v>46</v>
      </c>
      <c r="BL15" s="15" t="s">
        <v>43</v>
      </c>
      <c r="BM15" s="16" t="s">
        <v>48</v>
      </c>
      <c r="BN15" s="15" t="s">
        <v>26</v>
      </c>
      <c r="BO15" s="15" t="s">
        <v>27</v>
      </c>
      <c r="BP15" s="15" t="s">
        <v>26</v>
      </c>
      <c r="BQ15" s="15" t="s">
        <v>27</v>
      </c>
      <c r="BR15" s="15" t="s">
        <v>26</v>
      </c>
      <c r="BS15" s="15" t="s">
        <v>27</v>
      </c>
      <c r="BT15" s="15" t="s">
        <v>26</v>
      </c>
      <c r="BU15" s="15" t="s">
        <v>27</v>
      </c>
      <c r="BV15" s="15" t="s">
        <v>26</v>
      </c>
      <c r="BW15" s="15" t="s">
        <v>27</v>
      </c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15" t="s">
        <v>41</v>
      </c>
      <c r="CJ15" s="15" t="s">
        <v>46</v>
      </c>
      <c r="CK15" s="15" t="s">
        <v>43</v>
      </c>
      <c r="CL15" s="15" t="s">
        <v>44</v>
      </c>
      <c r="CM15" s="22"/>
      <c r="CN15" s="15" t="s">
        <v>41</v>
      </c>
      <c r="CO15" s="15" t="s">
        <v>46</v>
      </c>
      <c r="CP15" s="15" t="s">
        <v>43</v>
      </c>
      <c r="CQ15" s="15" t="s">
        <v>44</v>
      </c>
    </row>
    <row r="16" spans="1:95" ht="22.5" x14ac:dyDescent="0.25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  <c r="T16" s="15">
        <v>20</v>
      </c>
      <c r="U16" s="15">
        <v>21</v>
      </c>
      <c r="V16" s="15">
        <v>22</v>
      </c>
      <c r="W16" s="15">
        <v>23</v>
      </c>
      <c r="X16" s="15">
        <v>24</v>
      </c>
      <c r="Y16" s="15">
        <v>25</v>
      </c>
      <c r="Z16" s="15">
        <v>26</v>
      </c>
      <c r="AA16" s="15">
        <v>27</v>
      </c>
      <c r="AB16" s="15">
        <v>28</v>
      </c>
      <c r="AC16" s="15">
        <v>29</v>
      </c>
      <c r="AD16" s="15">
        <v>30</v>
      </c>
      <c r="AE16" s="15">
        <v>31</v>
      </c>
      <c r="AF16" s="15">
        <v>29</v>
      </c>
      <c r="AG16" s="26">
        <v>30</v>
      </c>
      <c r="AH16" s="28"/>
      <c r="AI16" s="15" t="s">
        <v>49</v>
      </c>
      <c r="AJ16" s="15" t="s">
        <v>50</v>
      </c>
      <c r="AK16" s="15">
        <v>33</v>
      </c>
      <c r="AL16" s="15">
        <v>34</v>
      </c>
      <c r="AM16" s="15">
        <v>35</v>
      </c>
      <c r="AN16" s="15">
        <v>36</v>
      </c>
      <c r="AO16" s="15">
        <v>37</v>
      </c>
      <c r="AP16" s="15">
        <v>38</v>
      </c>
      <c r="AQ16" s="15">
        <v>39</v>
      </c>
      <c r="AR16" s="15">
        <v>40</v>
      </c>
      <c r="AS16" s="15"/>
      <c r="AT16" s="15" t="s">
        <v>51</v>
      </c>
      <c r="AU16" s="15">
        <v>42</v>
      </c>
      <c r="AV16" s="15">
        <v>43</v>
      </c>
      <c r="AW16" s="15">
        <v>44</v>
      </c>
      <c r="AX16" s="15">
        <v>45</v>
      </c>
      <c r="AY16" s="15" t="s">
        <v>52</v>
      </c>
      <c r="AZ16" s="15">
        <v>47</v>
      </c>
      <c r="BA16" s="15">
        <v>48</v>
      </c>
      <c r="BB16" s="15">
        <v>49</v>
      </c>
      <c r="BC16" s="15">
        <v>50</v>
      </c>
      <c r="BD16" s="15" t="s">
        <v>53</v>
      </c>
      <c r="BE16" s="15">
        <v>52</v>
      </c>
      <c r="BF16" s="15">
        <v>53</v>
      </c>
      <c r="BG16" s="15">
        <v>54</v>
      </c>
      <c r="BH16" s="15">
        <v>55</v>
      </c>
      <c r="BI16" s="15" t="s">
        <v>54</v>
      </c>
      <c r="BJ16" s="15">
        <v>57</v>
      </c>
      <c r="BK16" s="15">
        <v>58</v>
      </c>
      <c r="BL16" s="15">
        <v>59</v>
      </c>
      <c r="BM16" s="15">
        <v>60</v>
      </c>
      <c r="BN16" s="15" t="s">
        <v>55</v>
      </c>
      <c r="BO16" s="15" t="s">
        <v>56</v>
      </c>
      <c r="BP16" s="15">
        <v>63</v>
      </c>
      <c r="BQ16" s="15">
        <v>64</v>
      </c>
      <c r="BR16" s="15">
        <v>65</v>
      </c>
      <c r="BS16" s="15">
        <v>66</v>
      </c>
      <c r="BT16" s="15">
        <v>67</v>
      </c>
      <c r="BU16" s="15">
        <v>68</v>
      </c>
      <c r="BV16" s="15">
        <v>69</v>
      </c>
      <c r="BW16" s="15">
        <v>70</v>
      </c>
      <c r="BX16" s="15" t="s">
        <v>57</v>
      </c>
      <c r="BY16" s="15">
        <v>72</v>
      </c>
      <c r="BZ16" s="15">
        <v>73</v>
      </c>
      <c r="CA16" s="15">
        <v>74</v>
      </c>
      <c r="CB16" s="15">
        <v>75</v>
      </c>
      <c r="CC16" s="15" t="s">
        <v>58</v>
      </c>
      <c r="CD16" s="15">
        <v>77</v>
      </c>
      <c r="CE16" s="15">
        <v>78</v>
      </c>
      <c r="CF16" s="15">
        <v>79</v>
      </c>
      <c r="CG16" s="15">
        <v>80</v>
      </c>
      <c r="CH16" s="15" t="s">
        <v>59</v>
      </c>
      <c r="CI16" s="15">
        <v>82</v>
      </c>
      <c r="CJ16" s="15">
        <v>83</v>
      </c>
      <c r="CK16" s="15">
        <v>84</v>
      </c>
      <c r="CL16" s="15">
        <v>85</v>
      </c>
      <c r="CM16" s="15" t="s">
        <v>60</v>
      </c>
      <c r="CN16" s="15">
        <v>87</v>
      </c>
      <c r="CO16" s="15">
        <v>88</v>
      </c>
      <c r="CP16" s="15">
        <v>89</v>
      </c>
      <c r="CQ16" s="15">
        <v>90</v>
      </c>
    </row>
    <row r="17" spans="1:95" ht="33.75" x14ac:dyDescent="0.25">
      <c r="A17" s="9" t="s">
        <v>63</v>
      </c>
      <c r="B17" s="10" t="s">
        <v>64</v>
      </c>
      <c r="C17" s="10" t="s">
        <v>65</v>
      </c>
      <c r="D17" s="10" t="s">
        <v>65</v>
      </c>
      <c r="E17" s="10" t="s">
        <v>65</v>
      </c>
      <c r="F17" s="10" t="s">
        <v>65</v>
      </c>
      <c r="G17" s="10" t="s">
        <v>65</v>
      </c>
      <c r="H17" s="10" t="s">
        <v>65</v>
      </c>
      <c r="I17" s="10" t="s">
        <v>65</v>
      </c>
      <c r="J17" s="10" t="s">
        <v>65</v>
      </c>
      <c r="K17" s="10" t="s">
        <v>65</v>
      </c>
      <c r="L17" s="10" t="s">
        <v>65</v>
      </c>
      <c r="M17" s="10" t="s">
        <v>65</v>
      </c>
      <c r="N17" s="10" t="s">
        <v>65</v>
      </c>
      <c r="O17" s="10" t="s">
        <v>65</v>
      </c>
      <c r="P17" s="10" t="s">
        <v>65</v>
      </c>
      <c r="Q17" s="10" t="s">
        <v>65</v>
      </c>
      <c r="R17" s="10" t="s">
        <v>65</v>
      </c>
      <c r="S17" s="10" t="s">
        <v>65</v>
      </c>
      <c r="T17" s="10" t="s">
        <v>65</v>
      </c>
      <c r="U17" s="10" t="s">
        <v>65</v>
      </c>
      <c r="V17" s="10" t="s">
        <v>65</v>
      </c>
      <c r="W17" s="10" t="s">
        <v>65</v>
      </c>
      <c r="X17" s="10" t="s">
        <v>65</v>
      </c>
      <c r="Y17" s="10" t="s">
        <v>65</v>
      </c>
      <c r="Z17" s="10" t="s">
        <v>65</v>
      </c>
      <c r="AA17" s="10" t="s">
        <v>65</v>
      </c>
      <c r="AB17" s="10" t="s">
        <v>65</v>
      </c>
      <c r="AC17" s="10" t="s">
        <v>65</v>
      </c>
      <c r="AD17" s="10" t="s">
        <v>65</v>
      </c>
      <c r="AE17" s="10" t="s">
        <v>65</v>
      </c>
      <c r="AF17" s="10" t="s">
        <v>65</v>
      </c>
      <c r="AG17" s="10" t="s">
        <v>65</v>
      </c>
      <c r="AH17" s="10" t="s">
        <v>65</v>
      </c>
      <c r="AI17" s="1">
        <f t="shared" ref="AI17:AR17" si="0">AI19+AI52+AI61+AI70+AI84+AI87+AI106</f>
        <v>2105238.1700000004</v>
      </c>
      <c r="AJ17" s="1">
        <f t="shared" si="0"/>
        <v>1972845.5899999999</v>
      </c>
      <c r="AK17" s="1">
        <f t="shared" si="0"/>
        <v>12374.880000000001</v>
      </c>
      <c r="AL17" s="1">
        <f t="shared" si="0"/>
        <v>12374.880000000001</v>
      </c>
      <c r="AM17" s="1">
        <f t="shared" si="0"/>
        <v>1006738.5700000001</v>
      </c>
      <c r="AN17" s="1">
        <f t="shared" si="0"/>
        <v>959434.80999999994</v>
      </c>
      <c r="AO17" s="1">
        <f t="shared" si="0"/>
        <v>213458.78</v>
      </c>
      <c r="AP17" s="1">
        <f t="shared" si="0"/>
        <v>204730.54</v>
      </c>
      <c r="AQ17" s="1">
        <f t="shared" si="0"/>
        <v>872665.93</v>
      </c>
      <c r="AR17" s="1">
        <f t="shared" si="0"/>
        <v>796305.35</v>
      </c>
      <c r="AS17" s="10" t="s">
        <v>65</v>
      </c>
      <c r="AT17" s="1">
        <f>AT19+AT52+AT61+AT70+AT84+AT87+AT106</f>
        <v>2832740.2</v>
      </c>
      <c r="AU17" s="1">
        <f t="shared" ref="AU17:CB17" si="1">AU19+AU52+AU61+AU70+AU84+AU87+AU106</f>
        <v>9254.27</v>
      </c>
      <c r="AV17" s="1">
        <f t="shared" si="1"/>
        <v>1915804.13</v>
      </c>
      <c r="AW17" s="1">
        <f t="shared" si="1"/>
        <v>0</v>
      </c>
      <c r="AX17" s="1">
        <f t="shared" si="1"/>
        <v>907681.79999999993</v>
      </c>
      <c r="AY17" s="1">
        <f t="shared" si="1"/>
        <v>1729023.2</v>
      </c>
      <c r="AZ17" s="1">
        <f t="shared" si="1"/>
        <v>4831.3</v>
      </c>
      <c r="BA17" s="1">
        <f t="shared" si="1"/>
        <v>931084</v>
      </c>
      <c r="BB17" s="1">
        <f t="shared" si="1"/>
        <v>0</v>
      </c>
      <c r="BC17" s="1">
        <f t="shared" si="1"/>
        <v>793107.89999999979</v>
      </c>
      <c r="BD17" s="1">
        <f t="shared" si="1"/>
        <v>1654448.5999999999</v>
      </c>
      <c r="BE17" s="1">
        <f t="shared" si="1"/>
        <v>4833.1000000000004</v>
      </c>
      <c r="BF17" s="1">
        <f t="shared" si="1"/>
        <v>926807.20000000007</v>
      </c>
      <c r="BG17" s="1">
        <f t="shared" si="1"/>
        <v>0</v>
      </c>
      <c r="BH17" s="1">
        <f t="shared" si="1"/>
        <v>722808.2999999997</v>
      </c>
      <c r="BI17" s="1">
        <f t="shared" si="1"/>
        <v>1647056.5999999999</v>
      </c>
      <c r="BJ17" s="1">
        <f t="shared" si="1"/>
        <v>4833.1000000000004</v>
      </c>
      <c r="BK17" s="1">
        <f t="shared" si="1"/>
        <v>931037.20000000007</v>
      </c>
      <c r="BL17" s="1">
        <f t="shared" si="1"/>
        <v>0</v>
      </c>
      <c r="BM17" s="1">
        <f t="shared" si="1"/>
        <v>717879.6399999999</v>
      </c>
      <c r="BN17" s="1">
        <f t="shared" si="1"/>
        <v>1841879.88</v>
      </c>
      <c r="BO17" s="1">
        <f t="shared" si="1"/>
        <v>1759244.4500000002</v>
      </c>
      <c r="BP17" s="1">
        <f t="shared" si="1"/>
        <v>4447.21</v>
      </c>
      <c r="BQ17" s="1">
        <f t="shared" si="1"/>
        <v>4447.21</v>
      </c>
      <c r="BR17" s="1">
        <f t="shared" si="1"/>
        <v>918927.49</v>
      </c>
      <c r="BS17" s="1">
        <f t="shared" si="1"/>
        <v>879461.83</v>
      </c>
      <c r="BT17" s="1">
        <f t="shared" si="1"/>
        <v>170386.11</v>
      </c>
      <c r="BU17" s="1">
        <f t="shared" si="1"/>
        <v>161951.81</v>
      </c>
      <c r="BV17" s="1">
        <f t="shared" si="1"/>
        <v>748119.06</v>
      </c>
      <c r="BW17" s="1">
        <f t="shared" si="1"/>
        <v>713383.59</v>
      </c>
      <c r="BX17" s="1">
        <f t="shared" si="1"/>
        <v>1720471.6600000001</v>
      </c>
      <c r="BY17" s="1">
        <f t="shared" si="1"/>
        <v>3994.0899999999997</v>
      </c>
      <c r="BZ17" s="1">
        <f t="shared" si="1"/>
        <v>962829.19000000006</v>
      </c>
      <c r="CA17" s="1">
        <f t="shared" si="1"/>
        <v>0</v>
      </c>
      <c r="CB17" s="1">
        <f t="shared" si="1"/>
        <v>753648.38</v>
      </c>
      <c r="CC17" s="1">
        <f t="shared" ref="CC17:CQ17" si="2">CC19+CC52+CC61+CC70+CC84+CC87+CC106</f>
        <v>1704173.5999999999</v>
      </c>
      <c r="CD17" s="1">
        <f t="shared" si="2"/>
        <v>4831.3</v>
      </c>
      <c r="CE17" s="1">
        <f t="shared" si="2"/>
        <v>914796.5</v>
      </c>
      <c r="CF17" s="1">
        <f t="shared" si="2"/>
        <v>0</v>
      </c>
      <c r="CG17" s="1">
        <f t="shared" si="2"/>
        <v>784545.79999999981</v>
      </c>
      <c r="CH17" s="1">
        <f t="shared" si="2"/>
        <v>1640777.7</v>
      </c>
      <c r="CI17" s="1">
        <f t="shared" si="2"/>
        <v>4833.1000000000004</v>
      </c>
      <c r="CJ17" s="1">
        <f t="shared" si="2"/>
        <v>913234.3</v>
      </c>
      <c r="CK17" s="1">
        <f t="shared" si="2"/>
        <v>0</v>
      </c>
      <c r="CL17" s="1">
        <f t="shared" si="2"/>
        <v>722710.2999999997</v>
      </c>
      <c r="CM17" s="1">
        <f t="shared" si="2"/>
        <v>1633483.7</v>
      </c>
      <c r="CN17" s="1">
        <f t="shared" si="2"/>
        <v>4833.1000000000004</v>
      </c>
      <c r="CO17" s="1">
        <f t="shared" si="2"/>
        <v>917464.3</v>
      </c>
      <c r="CP17" s="1">
        <f t="shared" si="2"/>
        <v>0</v>
      </c>
      <c r="CQ17" s="1">
        <f t="shared" si="2"/>
        <v>717879.6399999999</v>
      </c>
    </row>
    <row r="18" spans="1:95" x14ac:dyDescent="0.25">
      <c r="A18" s="9" t="s">
        <v>66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0"/>
      <c r="AT18" s="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</row>
    <row r="19" spans="1:95" ht="45" x14ac:dyDescent="0.25">
      <c r="A19" s="9" t="s">
        <v>67</v>
      </c>
      <c r="B19" s="10" t="s">
        <v>68</v>
      </c>
      <c r="C19" s="10" t="s">
        <v>65</v>
      </c>
      <c r="D19" s="10" t="s">
        <v>65</v>
      </c>
      <c r="E19" s="10" t="s">
        <v>65</v>
      </c>
      <c r="F19" s="10" t="s">
        <v>65</v>
      </c>
      <c r="G19" s="10" t="s">
        <v>65</v>
      </c>
      <c r="H19" s="10" t="s">
        <v>65</v>
      </c>
      <c r="I19" s="10" t="s">
        <v>65</v>
      </c>
      <c r="J19" s="10" t="s">
        <v>65</v>
      </c>
      <c r="K19" s="10" t="s">
        <v>65</v>
      </c>
      <c r="L19" s="10" t="s">
        <v>65</v>
      </c>
      <c r="M19" s="10" t="s">
        <v>65</v>
      </c>
      <c r="N19" s="10" t="s">
        <v>65</v>
      </c>
      <c r="O19" s="10" t="s">
        <v>65</v>
      </c>
      <c r="P19" s="10" t="s">
        <v>65</v>
      </c>
      <c r="Q19" s="10" t="s">
        <v>65</v>
      </c>
      <c r="R19" s="10" t="s">
        <v>65</v>
      </c>
      <c r="S19" s="10" t="s">
        <v>65</v>
      </c>
      <c r="T19" s="10" t="s">
        <v>65</v>
      </c>
      <c r="U19" s="10" t="s">
        <v>65</v>
      </c>
      <c r="V19" s="10" t="s">
        <v>65</v>
      </c>
      <c r="W19" s="10" t="s">
        <v>65</v>
      </c>
      <c r="X19" s="10" t="s">
        <v>65</v>
      </c>
      <c r="Y19" s="10" t="s">
        <v>65</v>
      </c>
      <c r="Z19" s="10" t="s">
        <v>65</v>
      </c>
      <c r="AA19" s="10" t="s">
        <v>65</v>
      </c>
      <c r="AB19" s="10" t="s">
        <v>65</v>
      </c>
      <c r="AC19" s="10" t="s">
        <v>65</v>
      </c>
      <c r="AD19" s="10" t="s">
        <v>65</v>
      </c>
      <c r="AE19" s="10" t="s">
        <v>65</v>
      </c>
      <c r="AF19" s="10" t="s">
        <v>65</v>
      </c>
      <c r="AG19" s="10" t="s">
        <v>65</v>
      </c>
      <c r="AH19" s="10" t="s">
        <v>65</v>
      </c>
      <c r="AI19" s="1">
        <f t="shared" ref="AI19:AR19" si="3">AI21+AI42</f>
        <v>1051789.8400000001</v>
      </c>
      <c r="AJ19" s="1">
        <f t="shared" si="3"/>
        <v>958524.96000000008</v>
      </c>
      <c r="AK19" s="1">
        <f t="shared" si="3"/>
        <v>2277.17</v>
      </c>
      <c r="AL19" s="1">
        <f t="shared" si="3"/>
        <v>2277.17</v>
      </c>
      <c r="AM19" s="1">
        <f t="shared" si="3"/>
        <v>204307.18</v>
      </c>
      <c r="AN19" s="1">
        <f t="shared" si="3"/>
        <v>192416.40999999997</v>
      </c>
      <c r="AO19" s="1">
        <f t="shared" si="3"/>
        <v>213458.78</v>
      </c>
      <c r="AP19" s="1">
        <f t="shared" si="3"/>
        <v>204730.54</v>
      </c>
      <c r="AQ19" s="1">
        <f t="shared" si="3"/>
        <v>631746.70000000007</v>
      </c>
      <c r="AR19" s="1">
        <f t="shared" si="3"/>
        <v>559100.83000000007</v>
      </c>
      <c r="AS19" s="10" t="s">
        <v>65</v>
      </c>
      <c r="AT19" s="1">
        <f>AT21+AT42</f>
        <v>1629879.75</v>
      </c>
      <c r="AU19" s="1">
        <f t="shared" ref="AU19:CB19" si="4">AU21+AU42</f>
        <v>1315.74</v>
      </c>
      <c r="AV19" s="1">
        <f t="shared" si="4"/>
        <v>986636.72</v>
      </c>
      <c r="AW19" s="1">
        <f t="shared" si="4"/>
        <v>0</v>
      </c>
      <c r="AX19" s="1">
        <f t="shared" si="4"/>
        <v>641927.29</v>
      </c>
      <c r="AY19" s="1">
        <f t="shared" si="4"/>
        <v>583873.19999999984</v>
      </c>
      <c r="AZ19" s="1">
        <f t="shared" si="4"/>
        <v>0</v>
      </c>
      <c r="BA19" s="1">
        <f t="shared" si="4"/>
        <v>42790.5</v>
      </c>
      <c r="BB19" s="1">
        <f t="shared" si="4"/>
        <v>0</v>
      </c>
      <c r="BC19" s="1">
        <f t="shared" si="4"/>
        <v>541082.69999999995</v>
      </c>
      <c r="BD19" s="1">
        <f t="shared" si="4"/>
        <v>488434.5</v>
      </c>
      <c r="BE19" s="1">
        <f t="shared" si="4"/>
        <v>0</v>
      </c>
      <c r="BF19" s="1">
        <f t="shared" si="4"/>
        <v>29291.899999999998</v>
      </c>
      <c r="BG19" s="1">
        <f t="shared" si="4"/>
        <v>0</v>
      </c>
      <c r="BH19" s="1">
        <f t="shared" si="4"/>
        <v>459142.60000000003</v>
      </c>
      <c r="BI19" s="1">
        <f t="shared" si="4"/>
        <v>464410.5</v>
      </c>
      <c r="BJ19" s="1">
        <f t="shared" si="4"/>
        <v>0</v>
      </c>
      <c r="BK19" s="1">
        <f t="shared" si="4"/>
        <v>29291.899999999998</v>
      </c>
      <c r="BL19" s="1">
        <f t="shared" si="4"/>
        <v>0</v>
      </c>
      <c r="BM19" s="1">
        <f t="shared" si="4"/>
        <v>428093.41000000003</v>
      </c>
      <c r="BN19" s="1">
        <f t="shared" si="4"/>
        <v>823502.43</v>
      </c>
      <c r="BO19" s="1">
        <f t="shared" si="4"/>
        <v>778593.24000000022</v>
      </c>
      <c r="BP19" s="1">
        <f t="shared" si="4"/>
        <v>862.8</v>
      </c>
      <c r="BQ19" s="1">
        <f t="shared" si="4"/>
        <v>862.8</v>
      </c>
      <c r="BR19" s="1">
        <f t="shared" si="4"/>
        <v>144745.32999999996</v>
      </c>
      <c r="BS19" s="1">
        <f t="shared" si="4"/>
        <v>139324.98999999996</v>
      </c>
      <c r="BT19" s="1">
        <f t="shared" si="4"/>
        <v>170386.11</v>
      </c>
      <c r="BU19" s="1">
        <f t="shared" si="4"/>
        <v>161951.81</v>
      </c>
      <c r="BV19" s="1">
        <f t="shared" si="4"/>
        <v>507508.18000000011</v>
      </c>
      <c r="BW19" s="1">
        <f t="shared" si="4"/>
        <v>476453.63000000006</v>
      </c>
      <c r="BX19" s="1">
        <f t="shared" si="4"/>
        <v>565575.85000000009</v>
      </c>
      <c r="BY19" s="1">
        <f t="shared" si="4"/>
        <v>347.95</v>
      </c>
      <c r="BZ19" s="1">
        <f t="shared" si="4"/>
        <v>76252.87000000001</v>
      </c>
      <c r="CA19" s="1">
        <f t="shared" si="4"/>
        <v>0</v>
      </c>
      <c r="CB19" s="1">
        <f t="shared" si="4"/>
        <v>488975.03</v>
      </c>
      <c r="CC19" s="1">
        <f t="shared" ref="CC19:CQ19" si="5">CC21+CC42</f>
        <v>575311.09999999986</v>
      </c>
      <c r="CD19" s="1">
        <f t="shared" si="5"/>
        <v>0</v>
      </c>
      <c r="CE19" s="1">
        <f t="shared" si="5"/>
        <v>42790.5</v>
      </c>
      <c r="CF19" s="1">
        <f t="shared" si="5"/>
        <v>0</v>
      </c>
      <c r="CG19" s="1">
        <f t="shared" si="5"/>
        <v>532520.6</v>
      </c>
      <c r="CH19" s="1">
        <f t="shared" si="5"/>
        <v>488336.5</v>
      </c>
      <c r="CI19" s="1">
        <f t="shared" si="5"/>
        <v>0</v>
      </c>
      <c r="CJ19" s="1">
        <f t="shared" si="5"/>
        <v>29291.899999999998</v>
      </c>
      <c r="CK19" s="1">
        <f t="shared" si="5"/>
        <v>0</v>
      </c>
      <c r="CL19" s="1">
        <f t="shared" si="5"/>
        <v>459044.60000000003</v>
      </c>
      <c r="CM19" s="1">
        <f t="shared" si="5"/>
        <v>464410.5</v>
      </c>
      <c r="CN19" s="1">
        <f t="shared" si="5"/>
        <v>0</v>
      </c>
      <c r="CO19" s="1">
        <f t="shared" si="5"/>
        <v>29291.899999999998</v>
      </c>
      <c r="CP19" s="1">
        <f t="shared" si="5"/>
        <v>0</v>
      </c>
      <c r="CQ19" s="1">
        <f t="shared" si="5"/>
        <v>428093.41000000003</v>
      </c>
    </row>
    <row r="20" spans="1:95" x14ac:dyDescent="0.25">
      <c r="A20" s="9" t="s">
        <v>66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0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</row>
    <row r="21" spans="1:95" ht="45" x14ac:dyDescent="0.25">
      <c r="A21" s="9" t="s">
        <v>69</v>
      </c>
      <c r="B21" s="10" t="s">
        <v>70</v>
      </c>
      <c r="C21" s="10" t="s">
        <v>65</v>
      </c>
      <c r="D21" s="10" t="s">
        <v>65</v>
      </c>
      <c r="E21" s="10" t="s">
        <v>65</v>
      </c>
      <c r="F21" s="10" t="s">
        <v>65</v>
      </c>
      <c r="G21" s="10" t="s">
        <v>65</v>
      </c>
      <c r="H21" s="10" t="s">
        <v>65</v>
      </c>
      <c r="I21" s="10" t="s">
        <v>65</v>
      </c>
      <c r="J21" s="10" t="s">
        <v>65</v>
      </c>
      <c r="K21" s="10" t="s">
        <v>65</v>
      </c>
      <c r="L21" s="10" t="s">
        <v>65</v>
      </c>
      <c r="M21" s="10" t="s">
        <v>65</v>
      </c>
      <c r="N21" s="10" t="s">
        <v>65</v>
      </c>
      <c r="O21" s="10" t="s">
        <v>65</v>
      </c>
      <c r="P21" s="10" t="s">
        <v>65</v>
      </c>
      <c r="Q21" s="10" t="s">
        <v>65</v>
      </c>
      <c r="R21" s="10" t="s">
        <v>65</v>
      </c>
      <c r="S21" s="10" t="s">
        <v>65</v>
      </c>
      <c r="T21" s="10" t="s">
        <v>65</v>
      </c>
      <c r="U21" s="10" t="s">
        <v>65</v>
      </c>
      <c r="V21" s="10" t="s">
        <v>65</v>
      </c>
      <c r="W21" s="10" t="s">
        <v>65</v>
      </c>
      <c r="X21" s="10" t="s">
        <v>65</v>
      </c>
      <c r="Y21" s="10" t="s">
        <v>65</v>
      </c>
      <c r="Z21" s="10" t="s">
        <v>65</v>
      </c>
      <c r="AA21" s="10" t="s">
        <v>65</v>
      </c>
      <c r="AB21" s="10" t="s">
        <v>65</v>
      </c>
      <c r="AC21" s="10" t="s">
        <v>65</v>
      </c>
      <c r="AD21" s="10" t="s">
        <v>65</v>
      </c>
      <c r="AE21" s="10" t="s">
        <v>65</v>
      </c>
      <c r="AF21" s="10" t="s">
        <v>65</v>
      </c>
      <c r="AG21" s="10" t="s">
        <v>65</v>
      </c>
      <c r="AH21" s="10" t="s">
        <v>65</v>
      </c>
      <c r="AI21" s="1">
        <f t="shared" ref="AI21:AL21" si="6">SUM(AI23:AI41)</f>
        <v>1028966.09</v>
      </c>
      <c r="AJ21" s="1">
        <f t="shared" si="6"/>
        <v>936810.53</v>
      </c>
      <c r="AK21" s="1">
        <f t="shared" si="6"/>
        <v>2277.17</v>
      </c>
      <c r="AL21" s="1">
        <f t="shared" si="6"/>
        <v>2277.17</v>
      </c>
      <c r="AM21" s="1">
        <f t="shared" ref="AM21:AY21" si="7">SUM(AM23:AM41)</f>
        <v>203337.44999999998</v>
      </c>
      <c r="AN21" s="1">
        <f t="shared" si="7"/>
        <v>192416.40999999997</v>
      </c>
      <c r="AO21" s="1">
        <f t="shared" si="7"/>
        <v>213458.78</v>
      </c>
      <c r="AP21" s="1">
        <f t="shared" si="7"/>
        <v>204730.54</v>
      </c>
      <c r="AQ21" s="1">
        <f t="shared" si="7"/>
        <v>609892.68000000005</v>
      </c>
      <c r="AR21" s="1">
        <f t="shared" si="7"/>
        <v>537386.4</v>
      </c>
      <c r="AS21" s="10" t="s">
        <v>65</v>
      </c>
      <c r="AT21" s="1">
        <f t="shared" si="7"/>
        <v>1607385.26</v>
      </c>
      <c r="AU21" s="1">
        <f t="shared" si="7"/>
        <v>1315.74</v>
      </c>
      <c r="AV21" s="1">
        <f t="shared" si="7"/>
        <v>981484.40999999992</v>
      </c>
      <c r="AW21" s="1">
        <f t="shared" si="7"/>
        <v>0</v>
      </c>
      <c r="AX21" s="1">
        <f t="shared" si="7"/>
        <v>624585.11</v>
      </c>
      <c r="AY21" s="1">
        <f t="shared" si="7"/>
        <v>569618.09999999986</v>
      </c>
      <c r="AZ21" s="1">
        <f t="shared" ref="AZ21:CC21" si="8">SUM(AZ23:AZ41)</f>
        <v>0</v>
      </c>
      <c r="BA21" s="1">
        <f t="shared" si="8"/>
        <v>42790.5</v>
      </c>
      <c r="BB21" s="1">
        <f t="shared" si="8"/>
        <v>0</v>
      </c>
      <c r="BC21" s="1">
        <f t="shared" si="8"/>
        <v>526827.6</v>
      </c>
      <c r="BD21" s="1">
        <f t="shared" si="8"/>
        <v>480804.5</v>
      </c>
      <c r="BE21" s="1">
        <f t="shared" si="8"/>
        <v>0</v>
      </c>
      <c r="BF21" s="1">
        <f t="shared" si="8"/>
        <v>29291.899999999998</v>
      </c>
      <c r="BG21" s="1">
        <f t="shared" si="8"/>
        <v>0</v>
      </c>
      <c r="BH21" s="1">
        <f t="shared" si="8"/>
        <v>451512.60000000003</v>
      </c>
      <c r="BI21" s="1">
        <f t="shared" si="8"/>
        <v>454375.3</v>
      </c>
      <c r="BJ21" s="1">
        <f t="shared" si="8"/>
        <v>0</v>
      </c>
      <c r="BK21" s="1">
        <f t="shared" si="8"/>
        <v>29291.899999999998</v>
      </c>
      <c r="BL21" s="1">
        <f t="shared" si="8"/>
        <v>0</v>
      </c>
      <c r="BM21" s="1">
        <f t="shared" si="8"/>
        <v>420463.41000000003</v>
      </c>
      <c r="BN21" s="1">
        <f t="shared" si="8"/>
        <v>802598.47000000009</v>
      </c>
      <c r="BO21" s="1">
        <f t="shared" si="8"/>
        <v>757828.87000000023</v>
      </c>
      <c r="BP21" s="1">
        <f t="shared" si="8"/>
        <v>862.8</v>
      </c>
      <c r="BQ21" s="1">
        <f t="shared" si="8"/>
        <v>862.8</v>
      </c>
      <c r="BR21" s="1">
        <f t="shared" si="8"/>
        <v>144745.32999999996</v>
      </c>
      <c r="BS21" s="1">
        <f t="shared" si="8"/>
        <v>139324.98999999996</v>
      </c>
      <c r="BT21" s="1">
        <f t="shared" si="8"/>
        <v>170386.11</v>
      </c>
      <c r="BU21" s="1">
        <f t="shared" si="8"/>
        <v>161951.81</v>
      </c>
      <c r="BV21" s="1">
        <f t="shared" si="8"/>
        <v>486604.22000000009</v>
      </c>
      <c r="BW21" s="1">
        <f t="shared" si="8"/>
        <v>455689.26000000007</v>
      </c>
      <c r="BX21" s="1">
        <f t="shared" si="8"/>
        <v>539978.55000000005</v>
      </c>
      <c r="BY21" s="1">
        <f t="shared" si="8"/>
        <v>347.95</v>
      </c>
      <c r="BZ21" s="1">
        <f t="shared" si="8"/>
        <v>72070.290000000008</v>
      </c>
      <c r="CA21" s="1">
        <f t="shared" si="8"/>
        <v>0</v>
      </c>
      <c r="CB21" s="1">
        <f t="shared" si="8"/>
        <v>467560.31000000006</v>
      </c>
      <c r="CC21" s="1">
        <f t="shared" si="8"/>
        <v>561055.99999999988</v>
      </c>
      <c r="CD21" s="1">
        <f t="shared" ref="CD21:CQ21" si="9">SUM(CD23:CD41)</f>
        <v>0</v>
      </c>
      <c r="CE21" s="1">
        <f t="shared" si="9"/>
        <v>42790.5</v>
      </c>
      <c r="CF21" s="1">
        <f t="shared" si="9"/>
        <v>0</v>
      </c>
      <c r="CG21" s="1">
        <f t="shared" si="9"/>
        <v>518265.49999999994</v>
      </c>
      <c r="CH21" s="1">
        <f t="shared" si="9"/>
        <v>480706.5</v>
      </c>
      <c r="CI21" s="1">
        <f t="shared" si="9"/>
        <v>0</v>
      </c>
      <c r="CJ21" s="1">
        <f t="shared" si="9"/>
        <v>29291.899999999998</v>
      </c>
      <c r="CK21" s="1">
        <f t="shared" si="9"/>
        <v>0</v>
      </c>
      <c r="CL21" s="1">
        <f t="shared" si="9"/>
        <v>451414.60000000003</v>
      </c>
      <c r="CM21" s="1">
        <f t="shared" si="9"/>
        <v>454375.3</v>
      </c>
      <c r="CN21" s="1">
        <f t="shared" si="9"/>
        <v>0</v>
      </c>
      <c r="CO21" s="1">
        <f t="shared" si="9"/>
        <v>29291.899999999998</v>
      </c>
      <c r="CP21" s="1">
        <f t="shared" si="9"/>
        <v>0</v>
      </c>
      <c r="CQ21" s="1">
        <f t="shared" si="9"/>
        <v>420463.41000000003</v>
      </c>
    </row>
    <row r="22" spans="1:95" x14ac:dyDescent="0.25">
      <c r="A22" s="9" t="s">
        <v>66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0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</row>
    <row r="23" spans="1:95" ht="146.25" x14ac:dyDescent="0.25">
      <c r="A23" s="9" t="s">
        <v>71</v>
      </c>
      <c r="B23" s="10" t="s">
        <v>72</v>
      </c>
      <c r="C23" s="12" t="s">
        <v>73</v>
      </c>
      <c r="D23" s="10" t="s">
        <v>74</v>
      </c>
      <c r="E23" s="10" t="s">
        <v>75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 t="s">
        <v>76</v>
      </c>
      <c r="X23" s="10" t="s">
        <v>77</v>
      </c>
      <c r="Y23" s="10" t="s">
        <v>78</v>
      </c>
      <c r="Z23" s="10"/>
      <c r="AA23" s="10"/>
      <c r="AB23" s="10"/>
      <c r="AC23" s="10"/>
      <c r="AD23" s="10"/>
      <c r="AE23" s="10"/>
      <c r="AF23" s="10" t="s">
        <v>79</v>
      </c>
      <c r="AG23" s="10" t="s">
        <v>80</v>
      </c>
      <c r="AH23" s="10" t="s">
        <v>81</v>
      </c>
      <c r="AI23" s="1">
        <v>33394.75</v>
      </c>
      <c r="AJ23" s="1">
        <v>32894.75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33394.75</v>
      </c>
      <c r="AR23" s="1">
        <v>32894.75</v>
      </c>
      <c r="AS23" s="10" t="s">
        <v>80</v>
      </c>
      <c r="AT23" s="1">
        <v>27158.6</v>
      </c>
      <c r="AU23" s="1">
        <v>0</v>
      </c>
      <c r="AV23" s="1">
        <v>0</v>
      </c>
      <c r="AW23" s="1">
        <v>0</v>
      </c>
      <c r="AX23" s="1">
        <f>AT23-AU23-AV23-AW23</f>
        <v>27158.6</v>
      </c>
      <c r="AY23" s="1">
        <v>68942</v>
      </c>
      <c r="AZ23" s="1">
        <v>0</v>
      </c>
      <c r="BA23" s="1">
        <v>0</v>
      </c>
      <c r="BB23" s="1">
        <v>0</v>
      </c>
      <c r="BC23" s="1">
        <f>AY23-AZ23-BA23-BB23</f>
        <v>68942</v>
      </c>
      <c r="BD23" s="1">
        <v>55705.3</v>
      </c>
      <c r="BE23" s="1">
        <v>0</v>
      </c>
      <c r="BF23" s="1">
        <v>0</v>
      </c>
      <c r="BG23" s="1">
        <v>0</v>
      </c>
      <c r="BH23" s="1">
        <f t="shared" ref="BH23:BH86" si="10">BD23-BE23-BF23-BG23</f>
        <v>55705.3</v>
      </c>
      <c r="BI23" s="1">
        <v>41335</v>
      </c>
      <c r="BJ23" s="1">
        <v>0</v>
      </c>
      <c r="BK23" s="1">
        <v>0</v>
      </c>
      <c r="BL23" s="1">
        <v>0</v>
      </c>
      <c r="BM23" s="1">
        <v>22535.71</v>
      </c>
      <c r="BN23" s="1">
        <v>33394.75</v>
      </c>
      <c r="BO23" s="1">
        <v>32894.75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33394.75</v>
      </c>
      <c r="BW23" s="1">
        <v>32894.75</v>
      </c>
      <c r="BX23" s="1">
        <v>21991</v>
      </c>
      <c r="BY23" s="1">
        <v>0</v>
      </c>
      <c r="BZ23" s="1">
        <v>0</v>
      </c>
      <c r="CA23" s="1">
        <v>0</v>
      </c>
      <c r="CB23" s="1">
        <v>21991</v>
      </c>
      <c r="CC23" s="1">
        <v>68942</v>
      </c>
      <c r="CD23" s="1">
        <v>0</v>
      </c>
      <c r="CE23" s="1">
        <v>0</v>
      </c>
      <c r="CF23" s="1">
        <v>0</v>
      </c>
      <c r="CG23" s="1">
        <f>CC23-CD23-CE23-CF23</f>
        <v>68942</v>
      </c>
      <c r="CH23" s="1">
        <v>55705.3</v>
      </c>
      <c r="CI23" s="1">
        <v>0</v>
      </c>
      <c r="CJ23" s="1">
        <v>0</v>
      </c>
      <c r="CK23" s="1">
        <v>0</v>
      </c>
      <c r="CL23" s="1">
        <f t="shared" ref="CL23:CL54" si="11">CH23-CI23-CJ23-CK23</f>
        <v>55705.3</v>
      </c>
      <c r="CM23" s="1">
        <v>41335</v>
      </c>
      <c r="CN23" s="1">
        <v>0</v>
      </c>
      <c r="CO23" s="1">
        <v>0</v>
      </c>
      <c r="CP23" s="1">
        <v>0</v>
      </c>
      <c r="CQ23" s="1">
        <v>22535.71</v>
      </c>
    </row>
    <row r="24" spans="1:95" ht="348.75" x14ac:dyDescent="0.25">
      <c r="A24" s="9" t="s">
        <v>82</v>
      </c>
      <c r="B24" s="10" t="s">
        <v>83</v>
      </c>
      <c r="C24" s="12" t="s">
        <v>84</v>
      </c>
      <c r="D24" s="10" t="s">
        <v>85</v>
      </c>
      <c r="E24" s="10" t="s">
        <v>86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 t="s">
        <v>87</v>
      </c>
      <c r="X24" s="10" t="s">
        <v>77</v>
      </c>
      <c r="Y24" s="10" t="s">
        <v>88</v>
      </c>
      <c r="Z24" s="12" t="s">
        <v>89</v>
      </c>
      <c r="AA24" s="10" t="s">
        <v>90</v>
      </c>
      <c r="AB24" s="10" t="s">
        <v>91</v>
      </c>
      <c r="AC24" s="10"/>
      <c r="AD24" s="10"/>
      <c r="AE24" s="10"/>
      <c r="AF24" s="10" t="s">
        <v>79</v>
      </c>
      <c r="AG24" s="10" t="s">
        <v>92</v>
      </c>
      <c r="AH24" s="10" t="s">
        <v>93</v>
      </c>
      <c r="AI24" s="1">
        <v>509058.82</v>
      </c>
      <c r="AJ24" s="1">
        <v>442189.13</v>
      </c>
      <c r="AK24" s="1">
        <v>0</v>
      </c>
      <c r="AL24" s="1">
        <v>0</v>
      </c>
      <c r="AM24" s="1">
        <v>135102.51</v>
      </c>
      <c r="AN24" s="1">
        <v>125037.45</v>
      </c>
      <c r="AO24" s="1">
        <v>213458.78</v>
      </c>
      <c r="AP24" s="1">
        <v>204730.54</v>
      </c>
      <c r="AQ24" s="1">
        <v>160497.53</v>
      </c>
      <c r="AR24" s="1">
        <v>112421.14</v>
      </c>
      <c r="AS24" s="10" t="s">
        <v>92</v>
      </c>
      <c r="AT24" s="1">
        <f>1052262.88+8980+1149.75</f>
        <v>1062392.6299999999</v>
      </c>
      <c r="AU24" s="1">
        <v>0</v>
      </c>
      <c r="AV24" s="1">
        <f>900511.67+7322.09</f>
        <v>907833.76</v>
      </c>
      <c r="AW24" s="1">
        <v>0</v>
      </c>
      <c r="AX24" s="1">
        <f t="shared" ref="AX24:AX87" si="12">AT24-AU24-AV24-AW24</f>
        <v>154558.86999999988</v>
      </c>
      <c r="AY24" s="1">
        <f>8563.4+4330.8+1335+300+8025.5+15.2</f>
        <v>22569.9</v>
      </c>
      <c r="AZ24" s="1">
        <v>0</v>
      </c>
      <c r="BA24" s="1">
        <v>0</v>
      </c>
      <c r="BB24" s="1">
        <v>0</v>
      </c>
      <c r="BC24" s="1">
        <f t="shared" ref="BC24:BC87" si="13">AY24-AZ24-BA24-BB24</f>
        <v>22569.9</v>
      </c>
      <c r="BD24" s="1">
        <f>6000+2282.4+2593+456+6665.5</f>
        <v>17996.900000000001</v>
      </c>
      <c r="BE24" s="1">
        <v>0</v>
      </c>
      <c r="BF24" s="1">
        <v>0</v>
      </c>
      <c r="BG24" s="1">
        <v>0</v>
      </c>
      <c r="BH24" s="1">
        <f t="shared" si="10"/>
        <v>17996.900000000001</v>
      </c>
      <c r="BI24" s="1">
        <f>6000+1335.9+2400+430+6725.5</f>
        <v>16891.400000000001</v>
      </c>
      <c r="BJ24" s="1">
        <v>0</v>
      </c>
      <c r="BK24" s="1">
        <v>0</v>
      </c>
      <c r="BL24" s="1">
        <v>0</v>
      </c>
      <c r="BM24" s="1">
        <v>17061.099999999999</v>
      </c>
      <c r="BN24" s="1">
        <v>289766.53999999998</v>
      </c>
      <c r="BO24" s="1">
        <v>269901.05</v>
      </c>
      <c r="BP24" s="1">
        <v>0</v>
      </c>
      <c r="BQ24" s="1">
        <v>0</v>
      </c>
      <c r="BR24" s="1">
        <v>78169.3</v>
      </c>
      <c r="BS24" s="1">
        <v>73604.45</v>
      </c>
      <c r="BT24" s="1">
        <v>170386.11</v>
      </c>
      <c r="BU24" s="1">
        <v>161951.81</v>
      </c>
      <c r="BV24" s="1">
        <v>41211.129999999997</v>
      </c>
      <c r="BW24" s="1">
        <v>34344.79</v>
      </c>
      <c r="BX24" s="1">
        <v>27344.11</v>
      </c>
      <c r="BY24" s="1">
        <v>0</v>
      </c>
      <c r="BZ24" s="1">
        <v>0</v>
      </c>
      <c r="CA24" s="1">
        <v>0</v>
      </c>
      <c r="CB24" s="1">
        <v>27344.11</v>
      </c>
      <c r="CC24" s="1">
        <f>8563.4+4330.8+1335+300+8025.5+15.2</f>
        <v>22569.9</v>
      </c>
      <c r="CD24" s="1">
        <v>0</v>
      </c>
      <c r="CE24" s="1">
        <v>0</v>
      </c>
      <c r="CF24" s="1">
        <v>0</v>
      </c>
      <c r="CG24" s="1">
        <f t="shared" ref="CG24:CG29" si="14">CC24-CD24-CE24-CF24</f>
        <v>22569.9</v>
      </c>
      <c r="CH24" s="1">
        <f>6000+2282.4+2593+456+6665.5</f>
        <v>17996.900000000001</v>
      </c>
      <c r="CI24" s="1">
        <v>0</v>
      </c>
      <c r="CJ24" s="1">
        <v>0</v>
      </c>
      <c r="CK24" s="1">
        <v>0</v>
      </c>
      <c r="CL24" s="1">
        <f t="shared" si="11"/>
        <v>17996.900000000001</v>
      </c>
      <c r="CM24" s="1">
        <f>6000+1335.9+2400+430+6725.5</f>
        <v>16891.400000000001</v>
      </c>
      <c r="CN24" s="1">
        <v>0</v>
      </c>
      <c r="CO24" s="1">
        <v>0</v>
      </c>
      <c r="CP24" s="1">
        <v>0</v>
      </c>
      <c r="CQ24" s="1">
        <v>17061.099999999999</v>
      </c>
    </row>
    <row r="25" spans="1:95" ht="337.5" x14ac:dyDescent="0.25">
      <c r="A25" s="13" t="s">
        <v>94</v>
      </c>
      <c r="B25" s="10" t="s">
        <v>95</v>
      </c>
      <c r="C25" s="10" t="s">
        <v>96</v>
      </c>
      <c r="D25" s="10" t="s">
        <v>97</v>
      </c>
      <c r="E25" s="10" t="s">
        <v>98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2" t="s">
        <v>99</v>
      </c>
      <c r="AA25" s="10" t="s">
        <v>90</v>
      </c>
      <c r="AB25" s="10" t="s">
        <v>100</v>
      </c>
      <c r="AC25" s="10"/>
      <c r="AD25" s="10"/>
      <c r="AE25" s="10"/>
      <c r="AF25" s="10" t="s">
        <v>101</v>
      </c>
      <c r="AG25" s="10" t="s">
        <v>102</v>
      </c>
      <c r="AH25" s="10" t="s">
        <v>103</v>
      </c>
      <c r="AI25" s="1">
        <v>20978.5</v>
      </c>
      <c r="AJ25" s="1">
        <v>17874.47</v>
      </c>
      <c r="AK25" s="1">
        <v>0</v>
      </c>
      <c r="AL25" s="1">
        <v>0</v>
      </c>
      <c r="AM25" s="1">
        <v>14408.5</v>
      </c>
      <c r="AN25" s="1">
        <v>13795.98</v>
      </c>
      <c r="AO25" s="1">
        <v>0</v>
      </c>
      <c r="AP25" s="1">
        <v>0</v>
      </c>
      <c r="AQ25" s="1">
        <v>6570</v>
      </c>
      <c r="AR25" s="1">
        <v>4078.49</v>
      </c>
      <c r="AS25" s="10" t="s">
        <v>102</v>
      </c>
      <c r="AT25" s="1">
        <v>28241.29</v>
      </c>
      <c r="AU25" s="1">
        <v>0</v>
      </c>
      <c r="AV25" s="1">
        <v>14807</v>
      </c>
      <c r="AW25" s="1">
        <v>0</v>
      </c>
      <c r="AX25" s="1">
        <f t="shared" si="12"/>
        <v>13434.29</v>
      </c>
      <c r="AY25" s="1">
        <f>36077.7-300+150-1779</f>
        <v>34148.699999999997</v>
      </c>
      <c r="AZ25" s="1">
        <v>0</v>
      </c>
      <c r="BA25" s="1">
        <f>1209.1+14068.5-1779</f>
        <v>13498.6</v>
      </c>
      <c r="BB25" s="1">
        <v>0</v>
      </c>
      <c r="BC25" s="1">
        <f t="shared" si="13"/>
        <v>20650.099999999999</v>
      </c>
      <c r="BD25" s="1">
        <f>18797.3-300+150</f>
        <v>18647.3</v>
      </c>
      <c r="BE25" s="1">
        <v>0</v>
      </c>
      <c r="BF25" s="1">
        <v>0</v>
      </c>
      <c r="BG25" s="1">
        <v>0</v>
      </c>
      <c r="BH25" s="1">
        <f t="shared" si="10"/>
        <v>18647.3</v>
      </c>
      <c r="BI25" s="1">
        <f>19629.7-300+150</f>
        <v>19479.7</v>
      </c>
      <c r="BJ25" s="1">
        <v>0</v>
      </c>
      <c r="BK25" s="1">
        <v>0</v>
      </c>
      <c r="BL25" s="1">
        <v>0</v>
      </c>
      <c r="BM25" s="1">
        <f>BI25-BJ25-BK25-BL25</f>
        <v>19479.7</v>
      </c>
      <c r="BN25" s="1">
        <v>20908.5</v>
      </c>
      <c r="BO25" s="1">
        <v>17874.47</v>
      </c>
      <c r="BP25" s="1">
        <v>0</v>
      </c>
      <c r="BQ25" s="1">
        <v>0</v>
      </c>
      <c r="BR25" s="1">
        <v>14408.5</v>
      </c>
      <c r="BS25" s="1">
        <v>13795.98</v>
      </c>
      <c r="BT25" s="1">
        <v>0</v>
      </c>
      <c r="BU25" s="1">
        <v>0</v>
      </c>
      <c r="BV25" s="1">
        <v>6500</v>
      </c>
      <c r="BW25" s="1">
        <v>4078.49</v>
      </c>
      <c r="BX25" s="1">
        <v>28171.29</v>
      </c>
      <c r="BY25" s="1">
        <v>0</v>
      </c>
      <c r="BZ25" s="1">
        <v>14807</v>
      </c>
      <c r="CA25" s="1">
        <v>0</v>
      </c>
      <c r="CB25" s="1">
        <v>13364.29</v>
      </c>
      <c r="CC25" s="1">
        <f>36077.7-300+150-1779</f>
        <v>34148.699999999997</v>
      </c>
      <c r="CD25" s="1">
        <v>0</v>
      </c>
      <c r="CE25" s="1">
        <f>1209.1+14068.5-1779</f>
        <v>13498.6</v>
      </c>
      <c r="CF25" s="1">
        <v>0</v>
      </c>
      <c r="CG25" s="1">
        <f t="shared" si="14"/>
        <v>20650.099999999999</v>
      </c>
      <c r="CH25" s="1">
        <f>18797.3-300+150</f>
        <v>18647.3</v>
      </c>
      <c r="CI25" s="1">
        <v>0</v>
      </c>
      <c r="CJ25" s="1">
        <v>0</v>
      </c>
      <c r="CK25" s="1">
        <v>0</v>
      </c>
      <c r="CL25" s="1">
        <f t="shared" si="11"/>
        <v>18647.3</v>
      </c>
      <c r="CM25" s="1">
        <f>19629.7-300+150</f>
        <v>19479.7</v>
      </c>
      <c r="CN25" s="1">
        <v>0</v>
      </c>
      <c r="CO25" s="1">
        <v>0</v>
      </c>
      <c r="CP25" s="1">
        <v>0</v>
      </c>
      <c r="CQ25" s="1">
        <f>CM25-CN25-CO25-CP25</f>
        <v>19479.7</v>
      </c>
    </row>
    <row r="26" spans="1:95" ht="382.5" x14ac:dyDescent="0.25">
      <c r="A26" s="9" t="s">
        <v>104</v>
      </c>
      <c r="B26" s="10" t="s">
        <v>105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2" t="s">
        <v>106</v>
      </c>
      <c r="AA26" s="10" t="s">
        <v>107</v>
      </c>
      <c r="AB26" s="10" t="s">
        <v>108</v>
      </c>
      <c r="AC26" s="10"/>
      <c r="AD26" s="10"/>
      <c r="AE26" s="10"/>
      <c r="AF26" s="10" t="s">
        <v>109</v>
      </c>
      <c r="AG26" s="10" t="s">
        <v>110</v>
      </c>
      <c r="AH26" s="10" t="s">
        <v>111</v>
      </c>
      <c r="AI26" s="1">
        <v>2662.83</v>
      </c>
      <c r="AJ26" s="1">
        <v>2412.6799999999998</v>
      </c>
      <c r="AK26" s="1">
        <v>0</v>
      </c>
      <c r="AL26" s="1">
        <v>0</v>
      </c>
      <c r="AM26" s="1">
        <v>2320.83</v>
      </c>
      <c r="AN26" s="1">
        <v>2077.86</v>
      </c>
      <c r="AO26" s="1">
        <v>0</v>
      </c>
      <c r="AP26" s="1">
        <v>0</v>
      </c>
      <c r="AQ26" s="1">
        <v>342</v>
      </c>
      <c r="AR26" s="1">
        <v>334.82</v>
      </c>
      <c r="AS26" s="10" t="s">
        <v>110</v>
      </c>
      <c r="AT26" s="1">
        <v>1943.22</v>
      </c>
      <c r="AU26" s="1">
        <v>0</v>
      </c>
      <c r="AV26" s="1">
        <v>1643.22</v>
      </c>
      <c r="AW26" s="1">
        <v>0</v>
      </c>
      <c r="AX26" s="1">
        <f t="shared" si="12"/>
        <v>300</v>
      </c>
      <c r="AY26" s="1">
        <v>300</v>
      </c>
      <c r="AZ26" s="1">
        <v>0</v>
      </c>
      <c r="BA26" s="1">
        <v>0</v>
      </c>
      <c r="BB26" s="1">
        <v>0</v>
      </c>
      <c r="BC26" s="1">
        <f t="shared" si="13"/>
        <v>300</v>
      </c>
      <c r="BD26" s="1">
        <v>300</v>
      </c>
      <c r="BE26" s="1">
        <v>0</v>
      </c>
      <c r="BF26" s="1">
        <v>0</v>
      </c>
      <c r="BG26" s="1">
        <v>0</v>
      </c>
      <c r="BH26" s="1">
        <f t="shared" si="10"/>
        <v>300</v>
      </c>
      <c r="BI26" s="1">
        <v>300</v>
      </c>
      <c r="BJ26" s="1">
        <v>0</v>
      </c>
      <c r="BK26" s="1">
        <v>0</v>
      </c>
      <c r="BL26" s="1">
        <v>0</v>
      </c>
      <c r="BM26" s="1">
        <v>300</v>
      </c>
      <c r="BN26" s="1">
        <v>2662.83</v>
      </c>
      <c r="BO26" s="1">
        <v>2412.6799999999998</v>
      </c>
      <c r="BP26" s="1">
        <v>0</v>
      </c>
      <c r="BQ26" s="1">
        <v>0</v>
      </c>
      <c r="BR26" s="1">
        <v>2320.83</v>
      </c>
      <c r="BS26" s="1">
        <v>2077.86</v>
      </c>
      <c r="BT26" s="1">
        <v>0</v>
      </c>
      <c r="BU26" s="1">
        <v>0</v>
      </c>
      <c r="BV26" s="1">
        <v>342</v>
      </c>
      <c r="BW26" s="1">
        <v>334.82</v>
      </c>
      <c r="BX26" s="1">
        <v>1943.22</v>
      </c>
      <c r="BY26" s="1">
        <v>0</v>
      </c>
      <c r="BZ26" s="1">
        <v>1643.22</v>
      </c>
      <c r="CA26" s="1">
        <v>0</v>
      </c>
      <c r="CB26" s="1">
        <v>300</v>
      </c>
      <c r="CC26" s="1">
        <v>300</v>
      </c>
      <c r="CD26" s="1">
        <v>0</v>
      </c>
      <c r="CE26" s="1">
        <v>0</v>
      </c>
      <c r="CF26" s="1">
        <v>0</v>
      </c>
      <c r="CG26" s="1">
        <f t="shared" si="14"/>
        <v>300</v>
      </c>
      <c r="CH26" s="1">
        <v>300</v>
      </c>
      <c r="CI26" s="1">
        <v>0</v>
      </c>
      <c r="CJ26" s="1">
        <v>0</v>
      </c>
      <c r="CK26" s="1">
        <v>0</v>
      </c>
      <c r="CL26" s="1">
        <f t="shared" si="11"/>
        <v>300</v>
      </c>
      <c r="CM26" s="1">
        <v>300</v>
      </c>
      <c r="CN26" s="1">
        <v>0</v>
      </c>
      <c r="CO26" s="1">
        <v>0</v>
      </c>
      <c r="CP26" s="1">
        <v>0</v>
      </c>
      <c r="CQ26" s="1">
        <v>300</v>
      </c>
    </row>
    <row r="27" spans="1:95" ht="191.25" x14ac:dyDescent="0.25">
      <c r="A27" s="9" t="s">
        <v>112</v>
      </c>
      <c r="B27" s="10" t="s">
        <v>113</v>
      </c>
      <c r="C27" s="12" t="s">
        <v>114</v>
      </c>
      <c r="D27" s="10" t="s">
        <v>115</v>
      </c>
      <c r="E27" s="10" t="s">
        <v>116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 t="s">
        <v>117</v>
      </c>
      <c r="AG27" s="10" t="s">
        <v>118</v>
      </c>
      <c r="AH27" s="10" t="s">
        <v>119</v>
      </c>
      <c r="AI27" s="1">
        <v>501.66</v>
      </c>
      <c r="AJ27" s="1">
        <v>419.28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501.66</v>
      </c>
      <c r="AR27" s="1">
        <v>419.28</v>
      </c>
      <c r="AS27" s="10" t="s">
        <v>118</v>
      </c>
      <c r="AT27" s="1">
        <v>407.12</v>
      </c>
      <c r="AU27" s="1">
        <v>0</v>
      </c>
      <c r="AV27" s="1">
        <v>0</v>
      </c>
      <c r="AW27" s="1">
        <v>0</v>
      </c>
      <c r="AX27" s="1">
        <f t="shared" si="12"/>
        <v>407.12</v>
      </c>
      <c r="AY27" s="1">
        <v>597.4</v>
      </c>
      <c r="AZ27" s="1">
        <v>0</v>
      </c>
      <c r="BA27" s="1">
        <v>0</v>
      </c>
      <c r="BB27" s="1">
        <v>0</v>
      </c>
      <c r="BC27" s="1">
        <f t="shared" si="13"/>
        <v>597.4</v>
      </c>
      <c r="BD27" s="1">
        <v>597.79999999999995</v>
      </c>
      <c r="BE27" s="1">
        <v>0</v>
      </c>
      <c r="BF27" s="1">
        <v>0</v>
      </c>
      <c r="BG27" s="1">
        <v>0</v>
      </c>
      <c r="BH27" s="1">
        <f t="shared" si="10"/>
        <v>597.79999999999995</v>
      </c>
      <c r="BI27" s="1">
        <v>597.79999999999995</v>
      </c>
      <c r="BJ27" s="1">
        <v>0</v>
      </c>
      <c r="BK27" s="1">
        <v>0</v>
      </c>
      <c r="BL27" s="1">
        <v>0</v>
      </c>
      <c r="BM27" s="1">
        <v>382</v>
      </c>
      <c r="BN27" s="1">
        <v>501.66</v>
      </c>
      <c r="BO27" s="1">
        <v>419.28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501.66</v>
      </c>
      <c r="BW27" s="1">
        <v>419.28</v>
      </c>
      <c r="BX27" s="1">
        <v>405.5</v>
      </c>
      <c r="BY27" s="1">
        <v>0</v>
      </c>
      <c r="BZ27" s="1">
        <v>0</v>
      </c>
      <c r="CA27" s="1">
        <v>0</v>
      </c>
      <c r="CB27" s="1">
        <v>405.5</v>
      </c>
      <c r="CC27" s="1">
        <v>597.4</v>
      </c>
      <c r="CD27" s="1">
        <v>0</v>
      </c>
      <c r="CE27" s="1">
        <v>0</v>
      </c>
      <c r="CF27" s="1">
        <v>0</v>
      </c>
      <c r="CG27" s="1">
        <f t="shared" si="14"/>
        <v>597.4</v>
      </c>
      <c r="CH27" s="1">
        <v>597.79999999999995</v>
      </c>
      <c r="CI27" s="1">
        <v>0</v>
      </c>
      <c r="CJ27" s="1">
        <v>0</v>
      </c>
      <c r="CK27" s="1">
        <v>0</v>
      </c>
      <c r="CL27" s="1">
        <f t="shared" si="11"/>
        <v>597.79999999999995</v>
      </c>
      <c r="CM27" s="1">
        <v>597.79999999999995</v>
      </c>
      <c r="CN27" s="1">
        <v>0</v>
      </c>
      <c r="CO27" s="1">
        <v>0</v>
      </c>
      <c r="CP27" s="1">
        <v>0</v>
      </c>
      <c r="CQ27" s="1">
        <v>382</v>
      </c>
    </row>
    <row r="28" spans="1:95" ht="236.25" x14ac:dyDescent="0.25">
      <c r="A28" s="9" t="s">
        <v>120</v>
      </c>
      <c r="B28" s="10" t="s">
        <v>121</v>
      </c>
      <c r="C28" s="12" t="s">
        <v>122</v>
      </c>
      <c r="D28" s="10" t="s">
        <v>123</v>
      </c>
      <c r="E28" s="10" t="s">
        <v>124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 t="s">
        <v>125</v>
      </c>
      <c r="AA28" s="10" t="s">
        <v>77</v>
      </c>
      <c r="AB28" s="10" t="s">
        <v>126</v>
      </c>
      <c r="AC28" s="10"/>
      <c r="AD28" s="10"/>
      <c r="AE28" s="10"/>
      <c r="AF28" s="10" t="s">
        <v>117</v>
      </c>
      <c r="AG28" s="10" t="s">
        <v>127</v>
      </c>
      <c r="AH28" s="10" t="s">
        <v>128</v>
      </c>
      <c r="AI28" s="1">
        <v>180</v>
      </c>
      <c r="AJ28" s="1">
        <v>31.49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180</v>
      </c>
      <c r="AR28" s="1">
        <v>31.49</v>
      </c>
      <c r="AS28" s="10" t="s">
        <v>127</v>
      </c>
      <c r="AT28" s="1">
        <v>525.44000000000005</v>
      </c>
      <c r="AU28" s="1">
        <v>0</v>
      </c>
      <c r="AV28" s="1">
        <v>0</v>
      </c>
      <c r="AW28" s="1">
        <v>0</v>
      </c>
      <c r="AX28" s="1">
        <f t="shared" si="12"/>
        <v>525.44000000000005</v>
      </c>
      <c r="AY28" s="1">
        <f>300+400</f>
        <v>700</v>
      </c>
      <c r="AZ28" s="1">
        <v>0</v>
      </c>
      <c r="BA28" s="1">
        <v>0</v>
      </c>
      <c r="BB28" s="1">
        <v>0</v>
      </c>
      <c r="BC28" s="1">
        <f t="shared" si="13"/>
        <v>700</v>
      </c>
      <c r="BD28" s="1">
        <f>300+400</f>
        <v>700</v>
      </c>
      <c r="BE28" s="1">
        <v>0</v>
      </c>
      <c r="BF28" s="1">
        <v>0</v>
      </c>
      <c r="BG28" s="1">
        <v>0</v>
      </c>
      <c r="BH28" s="1">
        <f t="shared" si="10"/>
        <v>700</v>
      </c>
      <c r="BI28" s="1">
        <f>300+400</f>
        <v>700</v>
      </c>
      <c r="BJ28" s="1">
        <v>0</v>
      </c>
      <c r="BK28" s="1">
        <v>0</v>
      </c>
      <c r="BL28" s="1">
        <v>0</v>
      </c>
      <c r="BM28" s="1">
        <v>600</v>
      </c>
      <c r="BN28" s="1">
        <v>180</v>
      </c>
      <c r="BO28" s="1">
        <v>31.49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180</v>
      </c>
      <c r="BW28" s="1">
        <v>31.49</v>
      </c>
      <c r="BX28" s="1">
        <v>900</v>
      </c>
      <c r="BY28" s="1">
        <v>0</v>
      </c>
      <c r="BZ28" s="1">
        <v>0</v>
      </c>
      <c r="CA28" s="1">
        <v>0</v>
      </c>
      <c r="CB28" s="1">
        <v>900</v>
      </c>
      <c r="CC28" s="1">
        <f>300+400</f>
        <v>700</v>
      </c>
      <c r="CD28" s="1">
        <v>0</v>
      </c>
      <c r="CE28" s="1">
        <v>0</v>
      </c>
      <c r="CF28" s="1">
        <v>0</v>
      </c>
      <c r="CG28" s="1">
        <f t="shared" si="14"/>
        <v>700</v>
      </c>
      <c r="CH28" s="1">
        <f>300+400</f>
        <v>700</v>
      </c>
      <c r="CI28" s="1">
        <v>0</v>
      </c>
      <c r="CJ28" s="1">
        <v>0</v>
      </c>
      <c r="CK28" s="1">
        <v>0</v>
      </c>
      <c r="CL28" s="1">
        <f t="shared" si="11"/>
        <v>700</v>
      </c>
      <c r="CM28" s="1">
        <f>300+400</f>
        <v>700</v>
      </c>
      <c r="CN28" s="1">
        <v>0</v>
      </c>
      <c r="CO28" s="1">
        <v>0</v>
      </c>
      <c r="CP28" s="1">
        <v>0</v>
      </c>
      <c r="CQ28" s="1">
        <v>600</v>
      </c>
    </row>
    <row r="29" spans="1:95" ht="90" x14ac:dyDescent="0.25">
      <c r="A29" s="9" t="s">
        <v>129</v>
      </c>
      <c r="B29" s="10" t="s">
        <v>130</v>
      </c>
      <c r="C29" s="10" t="s">
        <v>131</v>
      </c>
      <c r="D29" s="10" t="s">
        <v>132</v>
      </c>
      <c r="E29" s="10" t="s">
        <v>133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 t="s">
        <v>134</v>
      </c>
      <c r="AG29" s="10" t="s">
        <v>135</v>
      </c>
      <c r="AH29" s="10" t="s">
        <v>136</v>
      </c>
      <c r="AI29" s="1">
        <v>33</v>
      </c>
      <c r="AJ29" s="1">
        <v>32.4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33</v>
      </c>
      <c r="AR29" s="1">
        <v>32.4</v>
      </c>
      <c r="AS29" s="10" t="s">
        <v>135</v>
      </c>
      <c r="AT29" s="1">
        <v>0</v>
      </c>
      <c r="AU29" s="1">
        <v>0</v>
      </c>
      <c r="AV29" s="1">
        <v>0</v>
      </c>
      <c r="AW29" s="1">
        <v>0</v>
      </c>
      <c r="AX29" s="1">
        <f t="shared" si="12"/>
        <v>0</v>
      </c>
      <c r="AY29" s="1">
        <v>0</v>
      </c>
      <c r="AZ29" s="1">
        <v>0</v>
      </c>
      <c r="BA29" s="1">
        <v>0</v>
      </c>
      <c r="BB29" s="1">
        <v>0</v>
      </c>
      <c r="BC29" s="1">
        <f t="shared" si="13"/>
        <v>0</v>
      </c>
      <c r="BD29" s="1">
        <v>0</v>
      </c>
      <c r="BE29" s="1">
        <v>0</v>
      </c>
      <c r="BF29" s="1">
        <v>0</v>
      </c>
      <c r="BG29" s="1">
        <v>0</v>
      </c>
      <c r="BH29" s="1">
        <f t="shared" si="10"/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33</v>
      </c>
      <c r="BO29" s="1">
        <v>32.4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33</v>
      </c>
      <c r="BW29" s="1">
        <v>32.4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f t="shared" si="14"/>
        <v>0</v>
      </c>
      <c r="CH29" s="1">
        <v>0</v>
      </c>
      <c r="CI29" s="1">
        <v>0</v>
      </c>
      <c r="CJ29" s="1">
        <v>0</v>
      </c>
      <c r="CK29" s="1">
        <v>0</v>
      </c>
      <c r="CL29" s="1">
        <f t="shared" si="11"/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</row>
    <row r="30" spans="1:95" ht="281.25" x14ac:dyDescent="0.25">
      <c r="A30" s="13" t="s">
        <v>137</v>
      </c>
      <c r="B30" s="10" t="s">
        <v>138</v>
      </c>
      <c r="C30" s="12" t="s">
        <v>139</v>
      </c>
      <c r="D30" s="10" t="s">
        <v>140</v>
      </c>
      <c r="E30" s="10" t="s">
        <v>141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142</v>
      </c>
      <c r="X30" s="10" t="s">
        <v>77</v>
      </c>
      <c r="Y30" s="10" t="s">
        <v>143</v>
      </c>
      <c r="Z30" s="12" t="s">
        <v>144</v>
      </c>
      <c r="AA30" s="10" t="s">
        <v>145</v>
      </c>
      <c r="AB30" s="10" t="s">
        <v>146</v>
      </c>
      <c r="AC30" s="10"/>
      <c r="AD30" s="10"/>
      <c r="AE30" s="10"/>
      <c r="AF30" s="10" t="s">
        <v>147</v>
      </c>
      <c r="AG30" s="10" t="s">
        <v>148</v>
      </c>
      <c r="AH30" s="10" t="s">
        <v>149</v>
      </c>
      <c r="AI30" s="1">
        <v>52621.2</v>
      </c>
      <c r="AJ30" s="1">
        <v>52397.17</v>
      </c>
      <c r="AK30" s="1">
        <v>0</v>
      </c>
      <c r="AL30" s="1">
        <v>0</v>
      </c>
      <c r="AM30" s="1">
        <v>4089.23</v>
      </c>
      <c r="AN30" s="1">
        <v>4089.23</v>
      </c>
      <c r="AO30" s="1">
        <v>0</v>
      </c>
      <c r="AP30" s="1">
        <v>0</v>
      </c>
      <c r="AQ30" s="1">
        <v>48531.97</v>
      </c>
      <c r="AR30" s="1">
        <v>48307.94</v>
      </c>
      <c r="AS30" s="10" t="s">
        <v>148</v>
      </c>
      <c r="AT30" s="1">
        <v>58952.52</v>
      </c>
      <c r="AU30" s="1">
        <v>432.45</v>
      </c>
      <c r="AV30" s="1">
        <v>6494.27</v>
      </c>
      <c r="AW30" s="1">
        <v>0</v>
      </c>
      <c r="AX30" s="1">
        <f t="shared" si="12"/>
        <v>52025.8</v>
      </c>
      <c r="AY30" s="1">
        <f>28395.5+3953.8+22405.6+500</f>
        <v>55254.899999999994</v>
      </c>
      <c r="AZ30" s="1"/>
      <c r="BA30" s="1"/>
      <c r="BB30" s="1">
        <v>0</v>
      </c>
      <c r="BC30" s="1">
        <f>AY30-AZ30-BA30-BB30</f>
        <v>55254.899999999994</v>
      </c>
      <c r="BD30" s="1">
        <f>27474.2+3953.8+20842.1+615</f>
        <v>52885.1</v>
      </c>
      <c r="BE30" s="1">
        <v>0</v>
      </c>
      <c r="BF30" s="1"/>
      <c r="BG30" s="1">
        <v>0</v>
      </c>
      <c r="BH30" s="1">
        <f t="shared" si="10"/>
        <v>52885.1</v>
      </c>
      <c r="BI30" s="1">
        <f>26963.8+2943.9+19885.1+615</f>
        <v>50407.8</v>
      </c>
      <c r="BJ30" s="1">
        <v>0</v>
      </c>
      <c r="BK30" s="1"/>
      <c r="BL30" s="1">
        <v>0</v>
      </c>
      <c r="BM30" s="1">
        <f t="shared" ref="BM30:BM31" si="15">BI30-BJ30-BK30-BL30</f>
        <v>50407.8</v>
      </c>
      <c r="BN30" s="1">
        <v>52442.78</v>
      </c>
      <c r="BO30" s="1">
        <v>52218.75</v>
      </c>
      <c r="BP30" s="1">
        <v>0</v>
      </c>
      <c r="BQ30" s="1">
        <v>0</v>
      </c>
      <c r="BR30" s="1">
        <v>3956.25</v>
      </c>
      <c r="BS30" s="1">
        <v>3956.25</v>
      </c>
      <c r="BT30" s="1">
        <v>0</v>
      </c>
      <c r="BU30" s="1">
        <v>0</v>
      </c>
      <c r="BV30" s="1">
        <v>48486.53</v>
      </c>
      <c r="BW30" s="1">
        <v>48262.5</v>
      </c>
      <c r="BX30" s="1">
        <v>58789.32</v>
      </c>
      <c r="BY30" s="1">
        <v>347.95</v>
      </c>
      <c r="BZ30" s="1">
        <v>6456.27</v>
      </c>
      <c r="CA30" s="1">
        <v>0</v>
      </c>
      <c r="CB30" s="1">
        <v>51985.1</v>
      </c>
      <c r="CC30" s="1">
        <f>28395.5+3953.8+22405.6+500</f>
        <v>55254.899999999994</v>
      </c>
      <c r="CD30" s="1"/>
      <c r="CE30" s="1"/>
      <c r="CF30" s="1">
        <v>0</v>
      </c>
      <c r="CG30" s="1">
        <f>CC30-CD30-CE30-CF30</f>
        <v>55254.899999999994</v>
      </c>
      <c r="CH30" s="1">
        <f>27474.2+3953.8+20842.1+615</f>
        <v>52885.1</v>
      </c>
      <c r="CI30" s="1">
        <v>0</v>
      </c>
      <c r="CJ30" s="1"/>
      <c r="CK30" s="1">
        <v>0</v>
      </c>
      <c r="CL30" s="1">
        <f t="shared" si="11"/>
        <v>52885.1</v>
      </c>
      <c r="CM30" s="1">
        <f>26963.8+2943.9+19885.1+615</f>
        <v>50407.8</v>
      </c>
      <c r="CN30" s="1">
        <v>0</v>
      </c>
      <c r="CO30" s="1"/>
      <c r="CP30" s="1">
        <v>0</v>
      </c>
      <c r="CQ30" s="1">
        <f t="shared" ref="CQ30:CQ31" si="16">CM30-CN30-CO30-CP30</f>
        <v>50407.8</v>
      </c>
    </row>
    <row r="31" spans="1:95" ht="315" x14ac:dyDescent="0.25">
      <c r="A31" s="13" t="s">
        <v>150</v>
      </c>
      <c r="B31" s="10" t="s">
        <v>151</v>
      </c>
      <c r="C31" s="12" t="s">
        <v>152</v>
      </c>
      <c r="D31" s="10" t="s">
        <v>153</v>
      </c>
      <c r="E31" s="10" t="s">
        <v>154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 t="s">
        <v>155</v>
      </c>
      <c r="X31" s="10" t="s">
        <v>145</v>
      </c>
      <c r="Y31" s="10" t="s">
        <v>156</v>
      </c>
      <c r="Z31" s="12" t="s">
        <v>157</v>
      </c>
      <c r="AA31" s="10" t="s">
        <v>107</v>
      </c>
      <c r="AB31" s="10" t="s">
        <v>158</v>
      </c>
      <c r="AC31" s="10"/>
      <c r="AD31" s="10"/>
      <c r="AE31" s="10"/>
      <c r="AF31" s="10" t="s">
        <v>147</v>
      </c>
      <c r="AG31" s="10" t="s">
        <v>159</v>
      </c>
      <c r="AH31" s="10" t="s">
        <v>160</v>
      </c>
      <c r="AI31" s="1">
        <v>244304.04</v>
      </c>
      <c r="AJ31" s="1">
        <v>224389.22</v>
      </c>
      <c r="AK31" s="1">
        <v>734.98</v>
      </c>
      <c r="AL31" s="1">
        <v>734.98</v>
      </c>
      <c r="AM31" s="1">
        <v>24717.52</v>
      </c>
      <c r="AN31" s="1">
        <v>24717.52</v>
      </c>
      <c r="AO31" s="1">
        <v>0</v>
      </c>
      <c r="AP31" s="1">
        <v>0</v>
      </c>
      <c r="AQ31" s="1">
        <v>218851.54</v>
      </c>
      <c r="AR31" s="1">
        <v>198936.72</v>
      </c>
      <c r="AS31" s="10" t="s">
        <v>159</v>
      </c>
      <c r="AT31" s="1">
        <v>252764.1</v>
      </c>
      <c r="AU31" s="1">
        <v>0</v>
      </c>
      <c r="AV31" s="1">
        <v>20686</v>
      </c>
      <c r="AW31" s="1">
        <v>0</v>
      </c>
      <c r="AX31" s="1">
        <f t="shared" si="12"/>
        <v>232078.1</v>
      </c>
      <c r="AY31" s="1">
        <f>69163+7000+107447.4+3164.1+77.6+27442.2+32143.8+18.7</f>
        <v>246456.80000000002</v>
      </c>
      <c r="AZ31" s="1"/>
      <c r="BA31" s="1">
        <v>27167.8</v>
      </c>
      <c r="BB31" s="1">
        <v>0</v>
      </c>
      <c r="BC31" s="1">
        <f t="shared" si="13"/>
        <v>219289.00000000003</v>
      </c>
      <c r="BD31" s="1">
        <f>55603.9+0+83280.6+0+0+27442.2+32114.3+18.7</f>
        <v>198459.7</v>
      </c>
      <c r="BE31" s="1">
        <v>0</v>
      </c>
      <c r="BF31" s="1">
        <v>27167.8</v>
      </c>
      <c r="BG31" s="1">
        <v>0</v>
      </c>
      <c r="BH31" s="1">
        <f t="shared" si="10"/>
        <v>171291.90000000002</v>
      </c>
      <c r="BI31" s="1">
        <f>55493.9+0+79778.4+0+27442.2+29336.8+18.7</f>
        <v>192070</v>
      </c>
      <c r="BJ31" s="1">
        <v>0</v>
      </c>
      <c r="BK31" s="1">
        <v>27167.8</v>
      </c>
      <c r="BL31" s="1">
        <v>0</v>
      </c>
      <c r="BM31" s="1">
        <f t="shared" si="15"/>
        <v>164902.20000000001</v>
      </c>
      <c r="BN31" s="1">
        <v>240503.92</v>
      </c>
      <c r="BO31" s="1">
        <v>220876.39</v>
      </c>
      <c r="BP31" s="1">
        <v>0</v>
      </c>
      <c r="BQ31" s="1">
        <v>0</v>
      </c>
      <c r="BR31" s="1">
        <v>23743.59</v>
      </c>
      <c r="BS31" s="1">
        <v>23743.59</v>
      </c>
      <c r="BT31" s="1">
        <v>0</v>
      </c>
      <c r="BU31" s="1">
        <v>0</v>
      </c>
      <c r="BV31" s="1">
        <v>216760.33</v>
      </c>
      <c r="BW31" s="1">
        <v>197132.79999999999</v>
      </c>
      <c r="BX31" s="1">
        <v>229139.49</v>
      </c>
      <c r="BY31" s="1">
        <v>0</v>
      </c>
      <c r="BZ31" s="1">
        <v>20686</v>
      </c>
      <c r="CA31" s="1">
        <v>0</v>
      </c>
      <c r="CB31" s="1">
        <v>208453.49</v>
      </c>
      <c r="CC31" s="1">
        <f>69163+7000+107447.4+3164.1+77.6+27442.2+32143.8+18.7-1364.1-7000</f>
        <v>238092.7</v>
      </c>
      <c r="CD31" s="1"/>
      <c r="CE31" s="1">
        <v>27167.8</v>
      </c>
      <c r="CF31" s="1">
        <v>0</v>
      </c>
      <c r="CG31" s="1">
        <f t="shared" ref="CG31:CG85" si="17">CC31-CD31-CE31-CF31</f>
        <v>210924.90000000002</v>
      </c>
      <c r="CH31" s="1">
        <f>55603.9+0+83280.6+0+0+27442.2+32114.3+18.7</f>
        <v>198459.7</v>
      </c>
      <c r="CI31" s="1">
        <v>0</v>
      </c>
      <c r="CJ31" s="1">
        <v>27167.8</v>
      </c>
      <c r="CK31" s="1">
        <v>0</v>
      </c>
      <c r="CL31" s="1">
        <f t="shared" si="11"/>
        <v>171291.90000000002</v>
      </c>
      <c r="CM31" s="1">
        <f>55493.9+0+79778.4+0+27442.2+29336.8+18.7</f>
        <v>192070</v>
      </c>
      <c r="CN31" s="1">
        <v>0</v>
      </c>
      <c r="CO31" s="1">
        <v>27167.8</v>
      </c>
      <c r="CP31" s="1">
        <v>0</v>
      </c>
      <c r="CQ31" s="1">
        <f t="shared" si="16"/>
        <v>164902.20000000001</v>
      </c>
    </row>
    <row r="32" spans="1:95" ht="146.25" x14ac:dyDescent="0.25">
      <c r="A32" s="9" t="s">
        <v>161</v>
      </c>
      <c r="B32" s="10" t="s">
        <v>162</v>
      </c>
      <c r="C32" s="12" t="s">
        <v>163</v>
      </c>
      <c r="D32" s="10" t="s">
        <v>164</v>
      </c>
      <c r="E32" s="10" t="s">
        <v>165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166</v>
      </c>
      <c r="X32" s="10" t="s">
        <v>77</v>
      </c>
      <c r="Y32" s="10" t="s">
        <v>167</v>
      </c>
      <c r="Z32" s="12" t="s">
        <v>168</v>
      </c>
      <c r="AA32" s="10" t="s">
        <v>145</v>
      </c>
      <c r="AB32" s="10" t="s">
        <v>169</v>
      </c>
      <c r="AC32" s="10"/>
      <c r="AD32" s="10"/>
      <c r="AE32" s="10"/>
      <c r="AF32" s="10" t="s">
        <v>170</v>
      </c>
      <c r="AG32" s="10" t="s">
        <v>171</v>
      </c>
      <c r="AH32" s="10" t="s">
        <v>172</v>
      </c>
      <c r="AI32" s="1">
        <v>34829.83</v>
      </c>
      <c r="AJ32" s="1">
        <v>34770.46</v>
      </c>
      <c r="AK32" s="1">
        <v>16.2</v>
      </c>
      <c r="AL32" s="1">
        <v>16.2</v>
      </c>
      <c r="AM32" s="1">
        <v>7143.53</v>
      </c>
      <c r="AN32" s="1">
        <v>7143.53</v>
      </c>
      <c r="AO32" s="1">
        <v>0</v>
      </c>
      <c r="AP32" s="1">
        <v>0</v>
      </c>
      <c r="AQ32" s="1">
        <v>27670.1</v>
      </c>
      <c r="AR32" s="1">
        <v>27610.73</v>
      </c>
      <c r="AS32" s="10" t="s">
        <v>171</v>
      </c>
      <c r="AT32" s="1">
        <v>36918.660000000003</v>
      </c>
      <c r="AU32" s="1">
        <v>31.66</v>
      </c>
      <c r="AV32" s="1">
        <v>10628.86</v>
      </c>
      <c r="AW32" s="1">
        <v>0</v>
      </c>
      <c r="AX32" s="1">
        <f t="shared" si="12"/>
        <v>26258.14</v>
      </c>
      <c r="AY32" s="1">
        <f>25130.3+198</f>
        <v>25328.3</v>
      </c>
      <c r="AZ32" s="1">
        <v>0</v>
      </c>
      <c r="BA32" s="1">
        <v>0</v>
      </c>
      <c r="BB32" s="1">
        <v>0</v>
      </c>
      <c r="BC32" s="1">
        <f t="shared" si="13"/>
        <v>25328.3</v>
      </c>
      <c r="BD32" s="1">
        <f>23752+98</f>
        <v>23850</v>
      </c>
      <c r="BE32" s="1">
        <v>0</v>
      </c>
      <c r="BF32" s="1">
        <v>0</v>
      </c>
      <c r="BG32" s="1">
        <v>0</v>
      </c>
      <c r="BH32" s="1">
        <f t="shared" si="10"/>
        <v>23850</v>
      </c>
      <c r="BI32" s="1">
        <v>22864.400000000001</v>
      </c>
      <c r="BJ32" s="1">
        <v>0</v>
      </c>
      <c r="BK32" s="1">
        <v>0</v>
      </c>
      <c r="BL32" s="1">
        <v>0</v>
      </c>
      <c r="BM32" s="1">
        <v>26605.8</v>
      </c>
      <c r="BN32" s="1">
        <v>34608.639999999999</v>
      </c>
      <c r="BO32" s="1">
        <v>34555.06</v>
      </c>
      <c r="BP32" s="1">
        <v>0</v>
      </c>
      <c r="BQ32" s="1">
        <v>0</v>
      </c>
      <c r="BR32" s="1">
        <v>7043.93</v>
      </c>
      <c r="BS32" s="1">
        <v>7043.93</v>
      </c>
      <c r="BT32" s="1">
        <v>0</v>
      </c>
      <c r="BU32" s="1">
        <v>0</v>
      </c>
      <c r="BV32" s="1">
        <v>27564.71</v>
      </c>
      <c r="BW32" s="1">
        <v>27511.13</v>
      </c>
      <c r="BX32" s="1">
        <v>36656.699999999997</v>
      </c>
      <c r="BY32" s="1">
        <v>0</v>
      </c>
      <c r="BZ32" s="1">
        <v>10500</v>
      </c>
      <c r="CA32" s="1">
        <v>0</v>
      </c>
      <c r="CB32" s="1">
        <v>26156.7</v>
      </c>
      <c r="CC32" s="1">
        <f>25130.3+198-198</f>
        <v>25130.3</v>
      </c>
      <c r="CD32" s="1">
        <v>0</v>
      </c>
      <c r="CE32" s="1">
        <v>0</v>
      </c>
      <c r="CF32" s="1">
        <v>0</v>
      </c>
      <c r="CG32" s="1">
        <f t="shared" si="17"/>
        <v>25130.3</v>
      </c>
      <c r="CH32" s="1">
        <f>23752+98-98</f>
        <v>23752</v>
      </c>
      <c r="CI32" s="1">
        <v>0</v>
      </c>
      <c r="CJ32" s="1">
        <v>0</v>
      </c>
      <c r="CK32" s="1">
        <v>0</v>
      </c>
      <c r="CL32" s="1">
        <f t="shared" si="11"/>
        <v>23752</v>
      </c>
      <c r="CM32" s="1">
        <v>22864.400000000001</v>
      </c>
      <c r="CN32" s="1">
        <v>0</v>
      </c>
      <c r="CO32" s="1">
        <v>0</v>
      </c>
      <c r="CP32" s="1">
        <v>0</v>
      </c>
      <c r="CQ32" s="1">
        <v>26605.8</v>
      </c>
    </row>
    <row r="33" spans="1:95" ht="326.25" x14ac:dyDescent="0.25">
      <c r="A33" s="9" t="s">
        <v>173</v>
      </c>
      <c r="B33" s="10" t="s">
        <v>174</v>
      </c>
      <c r="C33" s="12" t="s">
        <v>175</v>
      </c>
      <c r="D33" s="10" t="s">
        <v>176</v>
      </c>
      <c r="E33" s="10" t="s">
        <v>177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 t="s">
        <v>178</v>
      </c>
      <c r="X33" s="10" t="s">
        <v>145</v>
      </c>
      <c r="Y33" s="10" t="s">
        <v>179</v>
      </c>
      <c r="Z33" s="12" t="s">
        <v>180</v>
      </c>
      <c r="AA33" s="10" t="s">
        <v>181</v>
      </c>
      <c r="AB33" s="10" t="s">
        <v>182</v>
      </c>
      <c r="AC33" s="10"/>
      <c r="AD33" s="10"/>
      <c r="AE33" s="10"/>
      <c r="AF33" s="10" t="s">
        <v>170</v>
      </c>
      <c r="AG33" s="10" t="s">
        <v>183</v>
      </c>
      <c r="AH33" s="10" t="s">
        <v>184</v>
      </c>
      <c r="AI33" s="1">
        <v>59494.559999999998</v>
      </c>
      <c r="AJ33" s="1">
        <v>58718.87</v>
      </c>
      <c r="AK33" s="1">
        <v>663.19</v>
      </c>
      <c r="AL33" s="1">
        <v>663.19</v>
      </c>
      <c r="AM33" s="1">
        <v>10577.45</v>
      </c>
      <c r="AN33" s="1">
        <v>10577.45</v>
      </c>
      <c r="AO33" s="1">
        <v>0</v>
      </c>
      <c r="AP33" s="1">
        <v>0</v>
      </c>
      <c r="AQ33" s="1">
        <v>48253.919999999998</v>
      </c>
      <c r="AR33" s="1">
        <v>47478.22</v>
      </c>
      <c r="AS33" s="10" t="s">
        <v>183</v>
      </c>
      <c r="AT33" s="1">
        <v>63953.19</v>
      </c>
      <c r="AU33" s="1">
        <v>26.83</v>
      </c>
      <c r="AV33" s="1">
        <v>13774.08</v>
      </c>
      <c r="AW33" s="1">
        <v>0</v>
      </c>
      <c r="AX33" s="1">
        <f t="shared" si="12"/>
        <v>50152.28</v>
      </c>
      <c r="AY33" s="1">
        <f>43731.2+20+7813.4-3538</f>
        <v>48026.6</v>
      </c>
      <c r="AZ33" s="1">
        <v>0</v>
      </c>
      <c r="BA33" s="1">
        <v>0</v>
      </c>
      <c r="BB33" s="1">
        <v>0</v>
      </c>
      <c r="BC33" s="1">
        <f t="shared" si="13"/>
        <v>48026.6</v>
      </c>
      <c r="BD33" s="1">
        <f>41313.6+20+7583.9-3342</f>
        <v>45575.5</v>
      </c>
      <c r="BE33" s="1">
        <v>0</v>
      </c>
      <c r="BF33" s="1">
        <v>0</v>
      </c>
      <c r="BG33" s="1">
        <v>0</v>
      </c>
      <c r="BH33" s="1">
        <f t="shared" si="10"/>
        <v>45575.5</v>
      </c>
      <c r="BI33" s="1">
        <f>39210.4+20+7583.9-3172</f>
        <v>43642.3</v>
      </c>
      <c r="BJ33" s="1">
        <v>0</v>
      </c>
      <c r="BK33" s="1">
        <v>0</v>
      </c>
      <c r="BL33" s="1">
        <v>0</v>
      </c>
      <c r="BM33" s="1">
        <v>51350.400000000001</v>
      </c>
      <c r="BN33" s="1">
        <v>58115.6</v>
      </c>
      <c r="BO33" s="1">
        <v>57358.1</v>
      </c>
      <c r="BP33" s="1">
        <v>0</v>
      </c>
      <c r="BQ33" s="1">
        <v>0</v>
      </c>
      <c r="BR33" s="1">
        <v>10425.049999999999</v>
      </c>
      <c r="BS33" s="1">
        <v>10425.049999999999</v>
      </c>
      <c r="BT33" s="1">
        <v>0</v>
      </c>
      <c r="BU33" s="1">
        <v>0</v>
      </c>
      <c r="BV33" s="1">
        <v>47690.55</v>
      </c>
      <c r="BW33" s="1">
        <v>46933.05</v>
      </c>
      <c r="BX33" s="1">
        <v>63145.77</v>
      </c>
      <c r="BY33" s="1">
        <v>0</v>
      </c>
      <c r="BZ33" s="1">
        <v>13466.58</v>
      </c>
      <c r="CA33" s="1">
        <v>0</v>
      </c>
      <c r="CB33" s="1">
        <v>49679.19</v>
      </c>
      <c r="CC33" s="1">
        <f>43731.2+20+7813.4-3538</f>
        <v>48026.6</v>
      </c>
      <c r="CD33" s="1">
        <v>0</v>
      </c>
      <c r="CE33" s="1">
        <v>0</v>
      </c>
      <c r="CF33" s="1">
        <v>0</v>
      </c>
      <c r="CG33" s="1">
        <f t="shared" si="17"/>
        <v>48026.6</v>
      </c>
      <c r="CH33" s="1">
        <f>41313.6+20+7583.9-3342</f>
        <v>45575.5</v>
      </c>
      <c r="CI33" s="1">
        <v>0</v>
      </c>
      <c r="CJ33" s="1">
        <v>0</v>
      </c>
      <c r="CK33" s="1">
        <v>0</v>
      </c>
      <c r="CL33" s="1">
        <f t="shared" si="11"/>
        <v>45575.5</v>
      </c>
      <c r="CM33" s="1">
        <f>39210.4+20+7583.9-3172</f>
        <v>43642.3</v>
      </c>
      <c r="CN33" s="1">
        <v>0</v>
      </c>
      <c r="CO33" s="1">
        <v>0</v>
      </c>
      <c r="CP33" s="1">
        <v>0</v>
      </c>
      <c r="CQ33" s="1">
        <v>51350.400000000001</v>
      </c>
    </row>
    <row r="34" spans="1:95" ht="56.25" x14ac:dyDescent="0.25">
      <c r="A34" s="9" t="s">
        <v>185</v>
      </c>
      <c r="B34" s="10" t="s">
        <v>186</v>
      </c>
      <c r="C34" s="10" t="s">
        <v>187</v>
      </c>
      <c r="D34" s="10" t="s">
        <v>188</v>
      </c>
      <c r="E34" s="10" t="s">
        <v>189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 t="s">
        <v>117</v>
      </c>
      <c r="AG34" s="10" t="s">
        <v>190</v>
      </c>
      <c r="AH34" s="10" t="s">
        <v>191</v>
      </c>
      <c r="AI34" s="1">
        <v>5.89</v>
      </c>
      <c r="AJ34" s="1">
        <v>5.89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5.89</v>
      </c>
      <c r="AR34" s="1">
        <v>5.89</v>
      </c>
      <c r="AS34" s="10" t="s">
        <v>190</v>
      </c>
      <c r="AT34" s="1">
        <v>5.89</v>
      </c>
      <c r="AU34" s="1">
        <v>0</v>
      </c>
      <c r="AV34" s="1">
        <v>0</v>
      </c>
      <c r="AW34" s="1">
        <v>0</v>
      </c>
      <c r="AX34" s="1">
        <f t="shared" si="12"/>
        <v>5.89</v>
      </c>
      <c r="AY34" s="1">
        <v>0</v>
      </c>
      <c r="AZ34" s="1">
        <v>0</v>
      </c>
      <c r="BA34" s="1">
        <v>0</v>
      </c>
      <c r="BB34" s="1">
        <v>0</v>
      </c>
      <c r="BC34" s="1">
        <f t="shared" si="13"/>
        <v>0</v>
      </c>
      <c r="BD34" s="1">
        <v>0</v>
      </c>
      <c r="BE34" s="1">
        <v>0</v>
      </c>
      <c r="BF34" s="1">
        <v>0</v>
      </c>
      <c r="BG34" s="1">
        <v>0</v>
      </c>
      <c r="BH34" s="1">
        <f t="shared" si="10"/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5.89</v>
      </c>
      <c r="BO34" s="1">
        <v>5.89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5.89</v>
      </c>
      <c r="BW34" s="1">
        <v>5.89</v>
      </c>
      <c r="BX34" s="1">
        <v>5.89</v>
      </c>
      <c r="BY34" s="1">
        <v>0</v>
      </c>
      <c r="BZ34" s="1">
        <v>0</v>
      </c>
      <c r="CA34" s="1">
        <v>0</v>
      </c>
      <c r="CB34" s="1">
        <v>5.89</v>
      </c>
      <c r="CC34" s="1">
        <v>0</v>
      </c>
      <c r="CD34" s="1">
        <v>0</v>
      </c>
      <c r="CE34" s="1">
        <v>0</v>
      </c>
      <c r="CF34" s="1">
        <v>0</v>
      </c>
      <c r="CG34" s="1">
        <f t="shared" si="17"/>
        <v>0</v>
      </c>
      <c r="CH34" s="1">
        <v>0</v>
      </c>
      <c r="CI34" s="1">
        <v>0</v>
      </c>
      <c r="CJ34" s="1">
        <v>0</v>
      </c>
      <c r="CK34" s="1">
        <v>0</v>
      </c>
      <c r="CL34" s="1">
        <f t="shared" si="11"/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</row>
    <row r="35" spans="1:95" ht="146.25" x14ac:dyDescent="0.25">
      <c r="A35" s="9" t="s">
        <v>192</v>
      </c>
      <c r="B35" s="10" t="s">
        <v>193</v>
      </c>
      <c r="C35" s="12" t="s">
        <v>194</v>
      </c>
      <c r="D35" s="10" t="s">
        <v>195</v>
      </c>
      <c r="E35" s="10" t="s">
        <v>196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2" t="s">
        <v>197</v>
      </c>
      <c r="AA35" s="10" t="s">
        <v>145</v>
      </c>
      <c r="AB35" s="10" t="s">
        <v>198</v>
      </c>
      <c r="AC35" s="10"/>
      <c r="AD35" s="10"/>
      <c r="AE35" s="10"/>
      <c r="AF35" s="10" t="s">
        <v>199</v>
      </c>
      <c r="AG35" s="10" t="s">
        <v>200</v>
      </c>
      <c r="AH35" s="10" t="s">
        <v>201</v>
      </c>
      <c r="AI35" s="1">
        <v>100</v>
      </c>
      <c r="AJ35" s="1">
        <v>84.5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100</v>
      </c>
      <c r="AR35" s="1">
        <v>84.5</v>
      </c>
      <c r="AS35" s="10" t="s">
        <v>200</v>
      </c>
      <c r="AT35" s="1">
        <v>692</v>
      </c>
      <c r="AU35" s="1">
        <v>0</v>
      </c>
      <c r="AV35" s="1">
        <v>500</v>
      </c>
      <c r="AW35" s="1">
        <v>0</v>
      </c>
      <c r="AX35" s="1">
        <f t="shared" si="12"/>
        <v>192</v>
      </c>
      <c r="AY35" s="1">
        <v>120</v>
      </c>
      <c r="AZ35" s="1">
        <v>0</v>
      </c>
      <c r="BA35" s="1">
        <v>0</v>
      </c>
      <c r="BB35" s="1">
        <v>0</v>
      </c>
      <c r="BC35" s="1">
        <f t="shared" si="13"/>
        <v>120</v>
      </c>
      <c r="BD35" s="1">
        <v>120</v>
      </c>
      <c r="BE35" s="1">
        <v>0</v>
      </c>
      <c r="BF35" s="1">
        <v>0</v>
      </c>
      <c r="BG35" s="1">
        <v>0</v>
      </c>
      <c r="BH35" s="1">
        <f t="shared" si="10"/>
        <v>120</v>
      </c>
      <c r="BI35" s="1">
        <v>120</v>
      </c>
      <c r="BJ35" s="1">
        <v>0</v>
      </c>
      <c r="BK35" s="1">
        <v>0</v>
      </c>
      <c r="BL35" s="1">
        <v>0</v>
      </c>
      <c r="BM35" s="1">
        <v>120</v>
      </c>
      <c r="BN35" s="1">
        <v>100</v>
      </c>
      <c r="BO35" s="1">
        <v>84.5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100</v>
      </c>
      <c r="BW35" s="1">
        <v>84.5</v>
      </c>
      <c r="BX35" s="1">
        <v>692</v>
      </c>
      <c r="BY35" s="1">
        <v>0</v>
      </c>
      <c r="BZ35" s="1">
        <v>500</v>
      </c>
      <c r="CA35" s="1">
        <v>0</v>
      </c>
      <c r="CB35" s="1">
        <v>192</v>
      </c>
      <c r="CC35" s="1">
        <v>120</v>
      </c>
      <c r="CD35" s="1">
        <v>0</v>
      </c>
      <c r="CE35" s="1">
        <v>0</v>
      </c>
      <c r="CF35" s="1">
        <v>0</v>
      </c>
      <c r="CG35" s="1">
        <f t="shared" si="17"/>
        <v>120</v>
      </c>
      <c r="CH35" s="1">
        <v>120</v>
      </c>
      <c r="CI35" s="1">
        <v>0</v>
      </c>
      <c r="CJ35" s="1">
        <v>0</v>
      </c>
      <c r="CK35" s="1">
        <v>0</v>
      </c>
      <c r="CL35" s="1">
        <f t="shared" si="11"/>
        <v>120</v>
      </c>
      <c r="CM35" s="1">
        <v>120</v>
      </c>
      <c r="CN35" s="1">
        <v>0</v>
      </c>
      <c r="CO35" s="1">
        <v>0</v>
      </c>
      <c r="CP35" s="1">
        <v>0</v>
      </c>
      <c r="CQ35" s="1">
        <v>120</v>
      </c>
    </row>
    <row r="36" spans="1:95" ht="146.25" x14ac:dyDescent="0.25">
      <c r="A36" s="9" t="s">
        <v>202</v>
      </c>
      <c r="B36" s="10" t="s">
        <v>203</v>
      </c>
      <c r="C36" s="12" t="s">
        <v>194</v>
      </c>
      <c r="D36" s="10" t="s">
        <v>195</v>
      </c>
      <c r="E36" s="10" t="s">
        <v>196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2" t="s">
        <v>197</v>
      </c>
      <c r="AA36" s="10" t="s">
        <v>145</v>
      </c>
      <c r="AB36" s="10" t="s">
        <v>198</v>
      </c>
      <c r="AC36" s="10"/>
      <c r="AD36" s="10"/>
      <c r="AE36" s="10"/>
      <c r="AF36" s="10" t="s">
        <v>199</v>
      </c>
      <c r="AG36" s="10" t="s">
        <v>204</v>
      </c>
      <c r="AH36" s="10" t="s">
        <v>117</v>
      </c>
      <c r="AI36" s="1">
        <v>1600.21</v>
      </c>
      <c r="AJ36" s="1">
        <v>1589.55</v>
      </c>
      <c r="AK36" s="1">
        <v>0</v>
      </c>
      <c r="AL36" s="1">
        <v>0</v>
      </c>
      <c r="AM36" s="1">
        <v>950.21</v>
      </c>
      <c r="AN36" s="1">
        <v>950.21</v>
      </c>
      <c r="AO36" s="1">
        <v>0</v>
      </c>
      <c r="AP36" s="1">
        <v>0</v>
      </c>
      <c r="AQ36" s="1">
        <v>650</v>
      </c>
      <c r="AR36" s="1">
        <v>639.34</v>
      </c>
      <c r="AS36" s="10" t="s">
        <v>204</v>
      </c>
      <c r="AT36" s="1">
        <v>769.3</v>
      </c>
      <c r="AU36" s="1">
        <v>0</v>
      </c>
      <c r="AV36" s="1">
        <v>0</v>
      </c>
      <c r="AW36" s="1">
        <v>0</v>
      </c>
      <c r="AX36" s="1">
        <f t="shared" si="12"/>
        <v>769.3</v>
      </c>
      <c r="AY36" s="1">
        <f>861.8+100</f>
        <v>961.8</v>
      </c>
      <c r="AZ36" s="1">
        <v>0</v>
      </c>
      <c r="BA36" s="1">
        <v>0</v>
      </c>
      <c r="BB36" s="1">
        <v>0</v>
      </c>
      <c r="BC36" s="1">
        <f t="shared" si="13"/>
        <v>961.8</v>
      </c>
      <c r="BD36" s="1">
        <f>789.3+100</f>
        <v>889.3</v>
      </c>
      <c r="BE36" s="1">
        <v>0</v>
      </c>
      <c r="BF36" s="1">
        <v>0</v>
      </c>
      <c r="BG36" s="1">
        <v>0</v>
      </c>
      <c r="BH36" s="1">
        <f t="shared" si="10"/>
        <v>889.3</v>
      </c>
      <c r="BI36" s="1">
        <f>789.3+100</f>
        <v>889.3</v>
      </c>
      <c r="BJ36" s="1">
        <v>0</v>
      </c>
      <c r="BK36" s="1">
        <v>0</v>
      </c>
      <c r="BL36" s="1">
        <v>0</v>
      </c>
      <c r="BM36" s="1">
        <v>769.3</v>
      </c>
      <c r="BN36" s="1">
        <v>1600.21</v>
      </c>
      <c r="BO36" s="1">
        <v>1589.55</v>
      </c>
      <c r="BP36" s="1">
        <v>0</v>
      </c>
      <c r="BQ36" s="1">
        <v>0</v>
      </c>
      <c r="BR36" s="1">
        <v>950.21</v>
      </c>
      <c r="BS36" s="1">
        <v>950.21</v>
      </c>
      <c r="BT36" s="1">
        <v>0</v>
      </c>
      <c r="BU36" s="1">
        <v>0</v>
      </c>
      <c r="BV36" s="1">
        <v>650</v>
      </c>
      <c r="BW36" s="1">
        <v>639.34</v>
      </c>
      <c r="BX36" s="1">
        <v>769.3</v>
      </c>
      <c r="BY36" s="1">
        <v>0</v>
      </c>
      <c r="BZ36" s="1">
        <v>0</v>
      </c>
      <c r="CA36" s="1">
        <v>0</v>
      </c>
      <c r="CB36" s="1">
        <v>769.3</v>
      </c>
      <c r="CC36" s="1">
        <f>861.8+100</f>
        <v>961.8</v>
      </c>
      <c r="CD36" s="1">
        <v>0</v>
      </c>
      <c r="CE36" s="1">
        <v>0</v>
      </c>
      <c r="CF36" s="1">
        <v>0</v>
      </c>
      <c r="CG36" s="1">
        <f t="shared" si="17"/>
        <v>961.8</v>
      </c>
      <c r="CH36" s="1">
        <f>789.3+100</f>
        <v>889.3</v>
      </c>
      <c r="CI36" s="1">
        <v>0</v>
      </c>
      <c r="CJ36" s="1">
        <v>0</v>
      </c>
      <c r="CK36" s="1">
        <v>0</v>
      </c>
      <c r="CL36" s="1">
        <f t="shared" si="11"/>
        <v>889.3</v>
      </c>
      <c r="CM36" s="1">
        <f>789.3+100</f>
        <v>889.3</v>
      </c>
      <c r="CN36" s="1">
        <v>0</v>
      </c>
      <c r="CO36" s="1">
        <v>0</v>
      </c>
      <c r="CP36" s="1">
        <v>0</v>
      </c>
      <c r="CQ36" s="1">
        <v>769.3</v>
      </c>
    </row>
    <row r="37" spans="1:95" ht="146.25" x14ac:dyDescent="0.25">
      <c r="A37" s="9" t="s">
        <v>205</v>
      </c>
      <c r="B37" s="10" t="s">
        <v>206</v>
      </c>
      <c r="C37" s="12" t="s">
        <v>194</v>
      </c>
      <c r="D37" s="10" t="s">
        <v>195</v>
      </c>
      <c r="E37" s="10" t="s">
        <v>196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2" t="s">
        <v>197</v>
      </c>
      <c r="AA37" s="10" t="s">
        <v>145</v>
      </c>
      <c r="AB37" s="10" t="s">
        <v>198</v>
      </c>
      <c r="AC37" s="10"/>
      <c r="AD37" s="10"/>
      <c r="AE37" s="10"/>
      <c r="AF37" s="10" t="s">
        <v>134</v>
      </c>
      <c r="AG37" s="10" t="s">
        <v>135</v>
      </c>
      <c r="AH37" s="10" t="s">
        <v>136</v>
      </c>
      <c r="AI37" s="1">
        <v>180</v>
      </c>
      <c r="AJ37" s="1">
        <v>180</v>
      </c>
      <c r="AK37" s="1">
        <v>0</v>
      </c>
      <c r="AL37" s="1">
        <v>0</v>
      </c>
      <c r="AM37" s="1">
        <v>80</v>
      </c>
      <c r="AN37" s="1">
        <v>80</v>
      </c>
      <c r="AO37" s="1">
        <v>0</v>
      </c>
      <c r="AP37" s="1">
        <v>0</v>
      </c>
      <c r="AQ37" s="1">
        <v>100</v>
      </c>
      <c r="AR37" s="1">
        <v>100</v>
      </c>
      <c r="AS37" s="10" t="s">
        <v>135</v>
      </c>
      <c r="AT37" s="1">
        <v>180</v>
      </c>
      <c r="AU37" s="1">
        <v>0</v>
      </c>
      <c r="AV37" s="1">
        <v>0</v>
      </c>
      <c r="AW37" s="1">
        <v>0</v>
      </c>
      <c r="AX37" s="1">
        <f t="shared" si="12"/>
        <v>180</v>
      </c>
      <c r="AY37" s="1">
        <v>100</v>
      </c>
      <c r="AZ37" s="1">
        <v>0</v>
      </c>
      <c r="BA37" s="1">
        <v>0</v>
      </c>
      <c r="BB37" s="1">
        <v>0</v>
      </c>
      <c r="BC37" s="1">
        <f t="shared" si="13"/>
        <v>100</v>
      </c>
      <c r="BD37" s="1">
        <v>100</v>
      </c>
      <c r="BE37" s="1">
        <v>0</v>
      </c>
      <c r="BF37" s="1">
        <v>0</v>
      </c>
      <c r="BG37" s="1">
        <v>0</v>
      </c>
      <c r="BH37" s="1">
        <f t="shared" si="10"/>
        <v>100</v>
      </c>
      <c r="BI37" s="1">
        <v>100</v>
      </c>
      <c r="BJ37" s="1">
        <v>0</v>
      </c>
      <c r="BK37" s="1">
        <v>0</v>
      </c>
      <c r="BL37" s="1">
        <v>0</v>
      </c>
      <c r="BM37" s="1">
        <v>100</v>
      </c>
      <c r="BN37" s="1">
        <v>180</v>
      </c>
      <c r="BO37" s="1">
        <v>180</v>
      </c>
      <c r="BP37" s="1">
        <v>0</v>
      </c>
      <c r="BQ37" s="1">
        <v>0</v>
      </c>
      <c r="BR37" s="1">
        <v>80</v>
      </c>
      <c r="BS37" s="1">
        <v>80</v>
      </c>
      <c r="BT37" s="1">
        <v>0</v>
      </c>
      <c r="BU37" s="1">
        <v>0</v>
      </c>
      <c r="BV37" s="1">
        <v>100</v>
      </c>
      <c r="BW37" s="1">
        <v>100</v>
      </c>
      <c r="BX37" s="1">
        <v>180</v>
      </c>
      <c r="BY37" s="1">
        <v>0</v>
      </c>
      <c r="BZ37" s="1">
        <v>0</v>
      </c>
      <c r="CA37" s="1">
        <v>0</v>
      </c>
      <c r="CB37" s="1">
        <v>180</v>
      </c>
      <c r="CC37" s="1">
        <v>100</v>
      </c>
      <c r="CD37" s="1">
        <v>0</v>
      </c>
      <c r="CE37" s="1">
        <v>0</v>
      </c>
      <c r="CF37" s="1">
        <v>0</v>
      </c>
      <c r="CG37" s="1">
        <f t="shared" si="17"/>
        <v>100</v>
      </c>
      <c r="CH37" s="1">
        <v>100</v>
      </c>
      <c r="CI37" s="1">
        <v>0</v>
      </c>
      <c r="CJ37" s="1">
        <v>0</v>
      </c>
      <c r="CK37" s="1">
        <v>0</v>
      </c>
      <c r="CL37" s="1">
        <f t="shared" si="11"/>
        <v>100</v>
      </c>
      <c r="CM37" s="1">
        <v>100</v>
      </c>
      <c r="CN37" s="1">
        <v>0</v>
      </c>
      <c r="CO37" s="1">
        <v>0</v>
      </c>
      <c r="CP37" s="1">
        <v>0</v>
      </c>
      <c r="CQ37" s="1">
        <v>100</v>
      </c>
    </row>
    <row r="38" spans="1:95" ht="101.25" x14ac:dyDescent="0.25">
      <c r="A38" s="9" t="s">
        <v>207</v>
      </c>
      <c r="B38" s="10" t="s">
        <v>208</v>
      </c>
      <c r="C38" s="10" t="s">
        <v>209</v>
      </c>
      <c r="D38" s="10" t="s">
        <v>210</v>
      </c>
      <c r="E38" s="10" t="s">
        <v>211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 t="s">
        <v>212</v>
      </c>
      <c r="AA38" s="10" t="s">
        <v>77</v>
      </c>
      <c r="AB38" s="10" t="s">
        <v>213</v>
      </c>
      <c r="AC38" s="10"/>
      <c r="AD38" s="10"/>
      <c r="AE38" s="10"/>
      <c r="AF38" s="10" t="s">
        <v>214</v>
      </c>
      <c r="AG38" s="10" t="s">
        <v>215</v>
      </c>
      <c r="AH38" s="10" t="s">
        <v>216</v>
      </c>
      <c r="AI38" s="1">
        <v>60341.82</v>
      </c>
      <c r="AJ38" s="1">
        <v>60263.71</v>
      </c>
      <c r="AK38" s="1">
        <v>0</v>
      </c>
      <c r="AL38" s="1">
        <v>0</v>
      </c>
      <c r="AM38" s="1">
        <v>1230.4000000000001</v>
      </c>
      <c r="AN38" s="1">
        <v>1229.9100000000001</v>
      </c>
      <c r="AO38" s="1">
        <v>0</v>
      </c>
      <c r="AP38" s="1">
        <v>0</v>
      </c>
      <c r="AQ38" s="1">
        <v>59111.42</v>
      </c>
      <c r="AR38" s="1">
        <v>59033.81</v>
      </c>
      <c r="AS38" s="10" t="s">
        <v>215</v>
      </c>
      <c r="AT38" s="1">
        <v>63639.48</v>
      </c>
      <c r="AU38" s="1">
        <v>184.5</v>
      </c>
      <c r="AV38" s="1">
        <v>2374.62</v>
      </c>
      <c r="AW38" s="1">
        <v>0</v>
      </c>
      <c r="AX38" s="1">
        <f t="shared" si="12"/>
        <v>61080.36</v>
      </c>
      <c r="AY38" s="1">
        <f>58420.7-300.7</f>
        <v>58120</v>
      </c>
      <c r="AZ38" s="1">
        <v>0</v>
      </c>
      <c r="BA38" s="1">
        <v>0</v>
      </c>
      <c r="BB38" s="1">
        <v>0</v>
      </c>
      <c r="BC38" s="1">
        <f t="shared" si="13"/>
        <v>58120</v>
      </c>
      <c r="BD38" s="1">
        <f>58420.7-300.7</f>
        <v>58120</v>
      </c>
      <c r="BE38" s="1">
        <v>0</v>
      </c>
      <c r="BF38" s="1">
        <v>0</v>
      </c>
      <c r="BG38" s="1">
        <v>0</v>
      </c>
      <c r="BH38" s="1">
        <f t="shared" si="10"/>
        <v>58120</v>
      </c>
      <c r="BI38" s="1">
        <f>58420.7-300.7</f>
        <v>58120</v>
      </c>
      <c r="BJ38" s="1">
        <v>0</v>
      </c>
      <c r="BK38" s="1">
        <v>0</v>
      </c>
      <c r="BL38" s="1">
        <v>0</v>
      </c>
      <c r="BM38" s="1">
        <v>60410.9</v>
      </c>
      <c r="BN38" s="1">
        <v>58915.17</v>
      </c>
      <c r="BO38" s="1">
        <v>58837.55</v>
      </c>
      <c r="BP38" s="1">
        <v>0</v>
      </c>
      <c r="BQ38" s="1">
        <v>0</v>
      </c>
      <c r="BR38" s="1">
        <v>930.4</v>
      </c>
      <c r="BS38" s="1">
        <v>930.4</v>
      </c>
      <c r="BT38" s="1">
        <v>0</v>
      </c>
      <c r="BU38" s="1">
        <v>0</v>
      </c>
      <c r="BV38" s="1">
        <v>57984.77</v>
      </c>
      <c r="BW38" s="1">
        <v>57907.15</v>
      </c>
      <c r="BX38" s="1">
        <v>62530.36</v>
      </c>
      <c r="BY38" s="1">
        <v>0</v>
      </c>
      <c r="BZ38" s="1">
        <v>2005.52</v>
      </c>
      <c r="CA38" s="1">
        <v>0</v>
      </c>
      <c r="CB38" s="1">
        <v>60524.84</v>
      </c>
      <c r="CC38" s="1">
        <f>58420.7-300.7</f>
        <v>58120</v>
      </c>
      <c r="CD38" s="1">
        <v>0</v>
      </c>
      <c r="CE38" s="1">
        <v>0</v>
      </c>
      <c r="CF38" s="1">
        <v>0</v>
      </c>
      <c r="CG38" s="1">
        <f t="shared" si="17"/>
        <v>58120</v>
      </c>
      <c r="CH38" s="1">
        <f>58420.7-300.7</f>
        <v>58120</v>
      </c>
      <c r="CI38" s="1">
        <v>0</v>
      </c>
      <c r="CJ38" s="1">
        <v>0</v>
      </c>
      <c r="CK38" s="1">
        <v>0</v>
      </c>
      <c r="CL38" s="1">
        <f t="shared" si="11"/>
        <v>58120</v>
      </c>
      <c r="CM38" s="1">
        <f>58420.7-300.7</f>
        <v>58120</v>
      </c>
      <c r="CN38" s="1">
        <v>0</v>
      </c>
      <c r="CO38" s="1">
        <v>0</v>
      </c>
      <c r="CP38" s="1">
        <v>0</v>
      </c>
      <c r="CQ38" s="1">
        <v>60410.9</v>
      </c>
    </row>
    <row r="39" spans="1:95" ht="213.75" x14ac:dyDescent="0.25">
      <c r="A39" s="9" t="s">
        <v>217</v>
      </c>
      <c r="B39" s="10" t="s">
        <v>218</v>
      </c>
      <c r="C39" s="12" t="s">
        <v>219</v>
      </c>
      <c r="D39" s="10" t="s">
        <v>220</v>
      </c>
      <c r="E39" s="10" t="s">
        <v>221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 t="s">
        <v>222</v>
      </c>
      <c r="X39" s="10" t="s">
        <v>145</v>
      </c>
      <c r="Y39" s="10" t="s">
        <v>223</v>
      </c>
      <c r="Z39" s="10" t="s">
        <v>224</v>
      </c>
      <c r="AA39" s="10" t="s">
        <v>77</v>
      </c>
      <c r="AB39" s="10" t="s">
        <v>213</v>
      </c>
      <c r="AC39" s="10"/>
      <c r="AD39" s="10"/>
      <c r="AE39" s="10"/>
      <c r="AF39" s="10" t="s">
        <v>147</v>
      </c>
      <c r="AG39" s="10" t="s">
        <v>225</v>
      </c>
      <c r="AH39" s="10" t="s">
        <v>226</v>
      </c>
      <c r="AI39" s="1">
        <v>6178.8</v>
      </c>
      <c r="AJ39" s="1">
        <v>6056.78</v>
      </c>
      <c r="AK39" s="1">
        <v>0</v>
      </c>
      <c r="AL39" s="1">
        <v>0</v>
      </c>
      <c r="AM39" s="1">
        <v>2184.9</v>
      </c>
      <c r="AN39" s="1">
        <v>2184.9</v>
      </c>
      <c r="AO39" s="1">
        <v>0</v>
      </c>
      <c r="AP39" s="1">
        <v>0</v>
      </c>
      <c r="AQ39" s="1">
        <v>3993.9</v>
      </c>
      <c r="AR39" s="1">
        <v>3871.88</v>
      </c>
      <c r="AS39" s="10" t="s">
        <v>225</v>
      </c>
      <c r="AT39" s="1">
        <v>5999.6</v>
      </c>
      <c r="AU39" s="1">
        <v>0</v>
      </c>
      <c r="AV39" s="1">
        <v>2005.7</v>
      </c>
      <c r="AW39" s="1">
        <v>0</v>
      </c>
      <c r="AX39" s="1">
        <f t="shared" si="12"/>
        <v>3993.9000000000005</v>
      </c>
      <c r="AY39" s="1">
        <f>5368+150+100+300.7</f>
        <v>5918.7</v>
      </c>
      <c r="AZ39" s="1">
        <v>0</v>
      </c>
      <c r="BA39" s="1">
        <f>2124.1</f>
        <v>2124.1</v>
      </c>
      <c r="BB39" s="1">
        <v>0</v>
      </c>
      <c r="BC39" s="1">
        <f t="shared" si="13"/>
        <v>3794.6</v>
      </c>
      <c r="BD39" s="1">
        <f>5368+691.5+497.4+300.7</f>
        <v>6857.5999999999995</v>
      </c>
      <c r="BE39" s="1">
        <v>0</v>
      </c>
      <c r="BF39" s="1">
        <v>2124.1</v>
      </c>
      <c r="BG39" s="1">
        <v>0</v>
      </c>
      <c r="BH39" s="1">
        <f t="shared" si="10"/>
        <v>4733.5</v>
      </c>
      <c r="BI39" s="1">
        <f>5368+691.5+497.4+300.7</f>
        <v>6857.5999999999995</v>
      </c>
      <c r="BJ39" s="1">
        <v>0</v>
      </c>
      <c r="BK39" s="1">
        <v>2124.1</v>
      </c>
      <c r="BL39" s="1">
        <v>0</v>
      </c>
      <c r="BM39" s="1">
        <f t="shared" ref="BM39" si="18">BI39-BJ39-BK39-BL39</f>
        <v>4733.5</v>
      </c>
      <c r="BN39" s="1">
        <v>6178.8</v>
      </c>
      <c r="BO39" s="1">
        <v>6056.78</v>
      </c>
      <c r="BP39" s="1">
        <v>0</v>
      </c>
      <c r="BQ39" s="1">
        <v>0</v>
      </c>
      <c r="BR39" s="1">
        <v>2184.9</v>
      </c>
      <c r="BS39" s="1">
        <v>2184.9</v>
      </c>
      <c r="BT39" s="1">
        <v>0</v>
      </c>
      <c r="BU39" s="1">
        <v>0</v>
      </c>
      <c r="BV39" s="1">
        <v>3993.9</v>
      </c>
      <c r="BW39" s="1">
        <v>3871.88</v>
      </c>
      <c r="BX39" s="1">
        <v>5849.6</v>
      </c>
      <c r="BY39" s="1">
        <v>0</v>
      </c>
      <c r="BZ39" s="1">
        <v>2005.7</v>
      </c>
      <c r="CA39" s="1">
        <v>0</v>
      </c>
      <c r="CB39" s="1">
        <v>3843.9</v>
      </c>
      <c r="CC39" s="1">
        <f>5368+150+100+300.7</f>
        <v>5918.7</v>
      </c>
      <c r="CD39" s="1">
        <v>0</v>
      </c>
      <c r="CE39" s="1">
        <f>2124.1</f>
        <v>2124.1</v>
      </c>
      <c r="CF39" s="1">
        <v>0</v>
      </c>
      <c r="CG39" s="1">
        <f t="shared" si="17"/>
        <v>3794.6</v>
      </c>
      <c r="CH39" s="1">
        <f>5368+691.5+497.4+300.7</f>
        <v>6857.5999999999995</v>
      </c>
      <c r="CI39" s="1">
        <v>0</v>
      </c>
      <c r="CJ39" s="1">
        <v>2124.1</v>
      </c>
      <c r="CK39" s="1">
        <v>0</v>
      </c>
      <c r="CL39" s="1">
        <f t="shared" si="11"/>
        <v>4733.5</v>
      </c>
      <c r="CM39" s="1">
        <f>5368+691.5+497.4+300.7</f>
        <v>6857.5999999999995</v>
      </c>
      <c r="CN39" s="1">
        <v>0</v>
      </c>
      <c r="CO39" s="1">
        <v>2124.1</v>
      </c>
      <c r="CP39" s="1">
        <v>0</v>
      </c>
      <c r="CQ39" s="1">
        <f t="shared" ref="CQ39" si="19">CM39-CN39-CO39-CP39</f>
        <v>4733.5</v>
      </c>
    </row>
    <row r="40" spans="1:95" ht="90" x14ac:dyDescent="0.25">
      <c r="A40" s="9" t="s">
        <v>227</v>
      </c>
      <c r="B40" s="10" t="s">
        <v>228</v>
      </c>
      <c r="C40" s="10" t="s">
        <v>229</v>
      </c>
      <c r="D40" s="10" t="s">
        <v>230</v>
      </c>
      <c r="E40" s="10" t="s">
        <v>231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 t="s">
        <v>79</v>
      </c>
      <c r="AG40" s="10" t="s">
        <v>118</v>
      </c>
      <c r="AH40" s="10" t="s">
        <v>119</v>
      </c>
      <c r="AI40" s="1">
        <v>5</v>
      </c>
      <c r="AJ40" s="1">
        <v>5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5</v>
      </c>
      <c r="AR40" s="1">
        <v>5</v>
      </c>
      <c r="AS40" s="10" t="s">
        <v>118</v>
      </c>
      <c r="AT40" s="1">
        <v>5</v>
      </c>
      <c r="AU40" s="1">
        <v>0</v>
      </c>
      <c r="AV40" s="1">
        <v>0</v>
      </c>
      <c r="AW40" s="1">
        <v>0</v>
      </c>
      <c r="AX40" s="1">
        <f t="shared" si="12"/>
        <v>5</v>
      </c>
      <c r="AY40" s="1">
        <v>0</v>
      </c>
      <c r="AZ40" s="1">
        <v>0</v>
      </c>
      <c r="BA40" s="1">
        <v>0</v>
      </c>
      <c r="BB40" s="1">
        <v>0</v>
      </c>
      <c r="BC40" s="1">
        <f t="shared" si="13"/>
        <v>0</v>
      </c>
      <c r="BD40" s="1">
        <v>0</v>
      </c>
      <c r="BE40" s="1">
        <v>0</v>
      </c>
      <c r="BF40" s="1">
        <v>0</v>
      </c>
      <c r="BG40" s="1">
        <v>0</v>
      </c>
      <c r="BH40" s="1">
        <f t="shared" si="10"/>
        <v>0</v>
      </c>
      <c r="BI40" s="1">
        <v>0</v>
      </c>
      <c r="BJ40" s="1">
        <v>0</v>
      </c>
      <c r="BK40" s="1">
        <v>0</v>
      </c>
      <c r="BL40" s="1">
        <v>0</v>
      </c>
      <c r="BM40" s="1">
        <v>5</v>
      </c>
      <c r="BN40" s="1">
        <v>5</v>
      </c>
      <c r="BO40" s="1">
        <v>5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5</v>
      </c>
      <c r="BW40" s="1">
        <v>5</v>
      </c>
      <c r="BX40" s="1">
        <v>5</v>
      </c>
      <c r="BY40" s="1">
        <v>0</v>
      </c>
      <c r="BZ40" s="1">
        <v>0</v>
      </c>
      <c r="CA40" s="1">
        <v>0</v>
      </c>
      <c r="CB40" s="1">
        <v>5</v>
      </c>
      <c r="CC40" s="1">
        <v>0</v>
      </c>
      <c r="CD40" s="1">
        <v>0</v>
      </c>
      <c r="CE40" s="1">
        <v>0</v>
      </c>
      <c r="CF40" s="1">
        <v>0</v>
      </c>
      <c r="CG40" s="1">
        <f t="shared" si="17"/>
        <v>0</v>
      </c>
      <c r="CH40" s="1">
        <v>0</v>
      </c>
      <c r="CI40" s="1">
        <v>0</v>
      </c>
      <c r="CJ40" s="1">
        <v>0</v>
      </c>
      <c r="CK40" s="1">
        <v>0</v>
      </c>
      <c r="CL40" s="1">
        <f t="shared" si="11"/>
        <v>0</v>
      </c>
      <c r="CM40" s="1">
        <v>0</v>
      </c>
      <c r="CN40" s="1">
        <v>0</v>
      </c>
      <c r="CO40" s="1">
        <v>0</v>
      </c>
      <c r="CP40" s="1">
        <v>0</v>
      </c>
      <c r="CQ40" s="1">
        <v>5</v>
      </c>
    </row>
    <row r="41" spans="1:95" ht="101.25" x14ac:dyDescent="0.25">
      <c r="A41" s="13" t="s">
        <v>232</v>
      </c>
      <c r="B41" s="10" t="s">
        <v>233</v>
      </c>
      <c r="C41" s="10" t="s">
        <v>187</v>
      </c>
      <c r="D41" s="10" t="s">
        <v>234</v>
      </c>
      <c r="E41" s="10" t="s">
        <v>189</v>
      </c>
      <c r="F41" s="10"/>
      <c r="G41" s="10"/>
      <c r="H41" s="10"/>
      <c r="I41" s="10"/>
      <c r="J41" s="10" t="s">
        <v>235</v>
      </c>
      <c r="K41" s="10" t="s">
        <v>77</v>
      </c>
      <c r="L41" s="10" t="s">
        <v>236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 t="s">
        <v>237</v>
      </c>
      <c r="AA41" s="10" t="s">
        <v>77</v>
      </c>
      <c r="AB41" s="10" t="s">
        <v>213</v>
      </c>
      <c r="AC41" s="10"/>
      <c r="AD41" s="10"/>
      <c r="AE41" s="10"/>
      <c r="AF41" s="10" t="s">
        <v>238</v>
      </c>
      <c r="AG41" s="10" t="s">
        <v>239</v>
      </c>
      <c r="AH41" s="10" t="s">
        <v>240</v>
      </c>
      <c r="AI41" s="1">
        <v>2495.1799999999998</v>
      </c>
      <c r="AJ41" s="1">
        <v>2495.1799999999998</v>
      </c>
      <c r="AK41" s="1">
        <v>862.8</v>
      </c>
      <c r="AL41" s="1">
        <v>862.8</v>
      </c>
      <c r="AM41" s="1">
        <v>532.37</v>
      </c>
      <c r="AN41" s="1">
        <v>532.37</v>
      </c>
      <c r="AO41" s="1">
        <v>0</v>
      </c>
      <c r="AP41" s="1">
        <v>0</v>
      </c>
      <c r="AQ41" s="1">
        <v>1100</v>
      </c>
      <c r="AR41" s="1">
        <v>1100</v>
      </c>
      <c r="AS41" s="10" t="s">
        <v>239</v>
      </c>
      <c r="AT41" s="1">
        <v>2837.22</v>
      </c>
      <c r="AU41" s="1">
        <v>640.29999999999995</v>
      </c>
      <c r="AV41" s="1">
        <v>736.9</v>
      </c>
      <c r="AW41" s="1">
        <v>0</v>
      </c>
      <c r="AX41" s="1">
        <f t="shared" si="12"/>
        <v>1460.02</v>
      </c>
      <c r="AY41" s="1">
        <v>2073</v>
      </c>
      <c r="AZ41" s="1">
        <v>0</v>
      </c>
      <c r="BA41" s="1">
        <v>0</v>
      </c>
      <c r="BB41" s="1">
        <v>0</v>
      </c>
      <c r="BC41" s="1">
        <f t="shared" si="13"/>
        <v>2073</v>
      </c>
      <c r="BD41" s="1">
        <v>0</v>
      </c>
      <c r="BE41" s="1">
        <v>0</v>
      </c>
      <c r="BF41" s="1">
        <v>0</v>
      </c>
      <c r="BG41" s="1">
        <v>0</v>
      </c>
      <c r="BH41" s="1">
        <f t="shared" si="10"/>
        <v>0</v>
      </c>
      <c r="BI41" s="1">
        <v>0</v>
      </c>
      <c r="BJ41" s="1">
        <v>0</v>
      </c>
      <c r="BK41" s="1">
        <v>0</v>
      </c>
      <c r="BL41" s="1">
        <v>0</v>
      </c>
      <c r="BM41" s="1">
        <v>700</v>
      </c>
      <c r="BN41" s="1">
        <v>2495.1799999999998</v>
      </c>
      <c r="BO41" s="1">
        <v>2495.1799999999998</v>
      </c>
      <c r="BP41" s="1">
        <v>862.8</v>
      </c>
      <c r="BQ41" s="1">
        <v>862.8</v>
      </c>
      <c r="BR41" s="1">
        <v>532.37</v>
      </c>
      <c r="BS41" s="1">
        <v>532.37</v>
      </c>
      <c r="BT41" s="1">
        <v>0</v>
      </c>
      <c r="BU41" s="1">
        <v>0</v>
      </c>
      <c r="BV41" s="1">
        <v>1100</v>
      </c>
      <c r="BW41" s="1">
        <v>1100</v>
      </c>
      <c r="BX41" s="1">
        <v>1460</v>
      </c>
      <c r="BY41" s="1">
        <v>0</v>
      </c>
      <c r="BZ41" s="1">
        <v>0</v>
      </c>
      <c r="CA41" s="1">
        <v>0</v>
      </c>
      <c r="CB41" s="1">
        <v>1460</v>
      </c>
      <c r="CC41" s="1">
        <v>2073</v>
      </c>
      <c r="CD41" s="1">
        <v>0</v>
      </c>
      <c r="CE41" s="1">
        <v>0</v>
      </c>
      <c r="CF41" s="1">
        <v>0</v>
      </c>
      <c r="CG41" s="1">
        <f t="shared" si="17"/>
        <v>2073</v>
      </c>
      <c r="CH41" s="1">
        <v>0</v>
      </c>
      <c r="CI41" s="1">
        <v>0</v>
      </c>
      <c r="CJ41" s="1">
        <v>0</v>
      </c>
      <c r="CK41" s="1">
        <v>0</v>
      </c>
      <c r="CL41" s="1">
        <f t="shared" si="11"/>
        <v>0</v>
      </c>
      <c r="CM41" s="1">
        <v>0</v>
      </c>
      <c r="CN41" s="1">
        <v>0</v>
      </c>
      <c r="CO41" s="1">
        <v>0</v>
      </c>
      <c r="CP41" s="1">
        <v>0</v>
      </c>
      <c r="CQ41" s="1">
        <v>700</v>
      </c>
    </row>
    <row r="42" spans="1:95" ht="45" x14ac:dyDescent="0.25">
      <c r="A42" s="9" t="s">
        <v>241</v>
      </c>
      <c r="B42" s="10" t="s">
        <v>242</v>
      </c>
      <c r="C42" s="10" t="s">
        <v>65</v>
      </c>
      <c r="D42" s="10" t="s">
        <v>65</v>
      </c>
      <c r="E42" s="10" t="s">
        <v>65</v>
      </c>
      <c r="F42" s="10" t="s">
        <v>65</v>
      </c>
      <c r="G42" s="10" t="s">
        <v>65</v>
      </c>
      <c r="H42" s="10" t="s">
        <v>65</v>
      </c>
      <c r="I42" s="10" t="s">
        <v>65</v>
      </c>
      <c r="J42" s="10" t="s">
        <v>65</v>
      </c>
      <c r="K42" s="10" t="s">
        <v>65</v>
      </c>
      <c r="L42" s="10" t="s">
        <v>65</v>
      </c>
      <c r="M42" s="10" t="s">
        <v>65</v>
      </c>
      <c r="N42" s="10" t="s">
        <v>65</v>
      </c>
      <c r="O42" s="10" t="s">
        <v>65</v>
      </c>
      <c r="P42" s="10" t="s">
        <v>65</v>
      </c>
      <c r="Q42" s="10" t="s">
        <v>65</v>
      </c>
      <c r="R42" s="10" t="s">
        <v>65</v>
      </c>
      <c r="S42" s="10" t="s">
        <v>65</v>
      </c>
      <c r="T42" s="10" t="s">
        <v>65</v>
      </c>
      <c r="U42" s="10" t="s">
        <v>65</v>
      </c>
      <c r="V42" s="10" t="s">
        <v>65</v>
      </c>
      <c r="W42" s="10" t="s">
        <v>65</v>
      </c>
      <c r="X42" s="10" t="s">
        <v>65</v>
      </c>
      <c r="Y42" s="10" t="s">
        <v>65</v>
      </c>
      <c r="Z42" s="10" t="s">
        <v>65</v>
      </c>
      <c r="AA42" s="10" t="s">
        <v>65</v>
      </c>
      <c r="AB42" s="10" t="s">
        <v>65</v>
      </c>
      <c r="AC42" s="10" t="s">
        <v>65</v>
      </c>
      <c r="AD42" s="10" t="s">
        <v>65</v>
      </c>
      <c r="AE42" s="10" t="s">
        <v>65</v>
      </c>
      <c r="AF42" s="10" t="s">
        <v>65</v>
      </c>
      <c r="AG42" s="10" t="s">
        <v>65</v>
      </c>
      <c r="AH42" s="10" t="s">
        <v>65</v>
      </c>
      <c r="AI42" s="1">
        <f t="shared" ref="AI42:AR42" si="20">SUM(AI44:AI51)</f>
        <v>22823.750000000004</v>
      </c>
      <c r="AJ42" s="1">
        <f t="shared" si="20"/>
        <v>21714.430000000004</v>
      </c>
      <c r="AK42" s="1">
        <f t="shared" si="20"/>
        <v>0</v>
      </c>
      <c r="AL42" s="1">
        <f t="shared" si="20"/>
        <v>0</v>
      </c>
      <c r="AM42" s="1">
        <f t="shared" si="20"/>
        <v>969.73</v>
      </c>
      <c r="AN42" s="1">
        <f t="shared" si="20"/>
        <v>0</v>
      </c>
      <c r="AO42" s="1">
        <f t="shared" si="20"/>
        <v>0</v>
      </c>
      <c r="AP42" s="1">
        <f t="shared" si="20"/>
        <v>0</v>
      </c>
      <c r="AQ42" s="1">
        <f t="shared" si="20"/>
        <v>21854.020000000004</v>
      </c>
      <c r="AR42" s="1">
        <f t="shared" si="20"/>
        <v>21714.430000000004</v>
      </c>
      <c r="AS42" s="10" t="s">
        <v>65</v>
      </c>
      <c r="AT42" s="1">
        <f>SUM(AT44:AT51)</f>
        <v>22494.489999999998</v>
      </c>
      <c r="AU42" s="1">
        <f t="shared" ref="AU42:CB42" si="21">SUM(AU44:AU51)</f>
        <v>0</v>
      </c>
      <c r="AV42" s="1">
        <f t="shared" si="21"/>
        <v>5152.3099999999995</v>
      </c>
      <c r="AW42" s="1">
        <f t="shared" si="21"/>
        <v>0</v>
      </c>
      <c r="AX42" s="1">
        <f t="shared" si="12"/>
        <v>17342.18</v>
      </c>
      <c r="AY42" s="1">
        <f t="shared" si="21"/>
        <v>14255.1</v>
      </c>
      <c r="AZ42" s="1">
        <f t="shared" si="21"/>
        <v>0</v>
      </c>
      <c r="BA42" s="1">
        <f t="shared" si="21"/>
        <v>0</v>
      </c>
      <c r="BB42" s="1">
        <f t="shared" si="21"/>
        <v>0</v>
      </c>
      <c r="BC42" s="1">
        <f t="shared" si="13"/>
        <v>14255.1</v>
      </c>
      <c r="BD42" s="1">
        <f t="shared" si="21"/>
        <v>7630</v>
      </c>
      <c r="BE42" s="1">
        <f t="shared" si="21"/>
        <v>0</v>
      </c>
      <c r="BF42" s="1">
        <f t="shared" si="21"/>
        <v>0</v>
      </c>
      <c r="BG42" s="1">
        <f t="shared" si="21"/>
        <v>0</v>
      </c>
      <c r="BH42" s="1">
        <f t="shared" si="10"/>
        <v>7630</v>
      </c>
      <c r="BI42" s="1">
        <f t="shared" si="21"/>
        <v>10035.200000000001</v>
      </c>
      <c r="BJ42" s="1">
        <f t="shared" si="21"/>
        <v>0</v>
      </c>
      <c r="BK42" s="1">
        <f t="shared" si="21"/>
        <v>0</v>
      </c>
      <c r="BL42" s="1">
        <f t="shared" si="21"/>
        <v>0</v>
      </c>
      <c r="BM42" s="1">
        <f t="shared" si="21"/>
        <v>7630</v>
      </c>
      <c r="BN42" s="1">
        <f t="shared" si="21"/>
        <v>20903.960000000003</v>
      </c>
      <c r="BO42" s="1">
        <f t="shared" si="21"/>
        <v>20764.370000000003</v>
      </c>
      <c r="BP42" s="1">
        <f t="shared" si="21"/>
        <v>0</v>
      </c>
      <c r="BQ42" s="1">
        <f t="shared" si="21"/>
        <v>0</v>
      </c>
      <c r="BR42" s="1">
        <f t="shared" si="21"/>
        <v>0</v>
      </c>
      <c r="BS42" s="1">
        <f t="shared" si="21"/>
        <v>0</v>
      </c>
      <c r="BT42" s="1">
        <f t="shared" si="21"/>
        <v>0</v>
      </c>
      <c r="BU42" s="1">
        <f t="shared" si="21"/>
        <v>0</v>
      </c>
      <c r="BV42" s="1">
        <f t="shared" si="21"/>
        <v>20903.960000000003</v>
      </c>
      <c r="BW42" s="1">
        <f t="shared" si="21"/>
        <v>20764.370000000003</v>
      </c>
      <c r="BX42" s="1">
        <f t="shared" si="21"/>
        <v>25597.3</v>
      </c>
      <c r="BY42" s="1">
        <f t="shared" si="21"/>
        <v>0</v>
      </c>
      <c r="BZ42" s="1">
        <f t="shared" si="21"/>
        <v>4182.58</v>
      </c>
      <c r="CA42" s="1">
        <f t="shared" si="21"/>
        <v>0</v>
      </c>
      <c r="CB42" s="1">
        <f t="shared" si="21"/>
        <v>21414.720000000001</v>
      </c>
      <c r="CC42" s="1">
        <f t="shared" ref="CC42:CF42" si="22">SUM(CC44:CC51)</f>
        <v>14255.1</v>
      </c>
      <c r="CD42" s="1">
        <f t="shared" si="22"/>
        <v>0</v>
      </c>
      <c r="CE42" s="1">
        <f t="shared" si="22"/>
        <v>0</v>
      </c>
      <c r="CF42" s="1">
        <f t="shared" si="22"/>
        <v>0</v>
      </c>
      <c r="CG42" s="1">
        <f t="shared" si="17"/>
        <v>14255.1</v>
      </c>
      <c r="CH42" s="1">
        <f t="shared" ref="CH42:CK42" si="23">SUM(CH44:CH51)</f>
        <v>7630</v>
      </c>
      <c r="CI42" s="1">
        <f t="shared" si="23"/>
        <v>0</v>
      </c>
      <c r="CJ42" s="1">
        <f t="shared" si="23"/>
        <v>0</v>
      </c>
      <c r="CK42" s="1">
        <f t="shared" si="23"/>
        <v>0</v>
      </c>
      <c r="CL42" s="1">
        <f t="shared" si="11"/>
        <v>7630</v>
      </c>
      <c r="CM42" s="1">
        <f t="shared" ref="CM42:CQ42" si="24">SUM(CM44:CM51)</f>
        <v>10035.200000000001</v>
      </c>
      <c r="CN42" s="1">
        <f t="shared" si="24"/>
        <v>0</v>
      </c>
      <c r="CO42" s="1">
        <f t="shared" si="24"/>
        <v>0</v>
      </c>
      <c r="CP42" s="1">
        <f t="shared" si="24"/>
        <v>0</v>
      </c>
      <c r="CQ42" s="1">
        <f t="shared" si="24"/>
        <v>7630</v>
      </c>
    </row>
    <row r="43" spans="1:95" x14ac:dyDescent="0.25">
      <c r="A43" s="9" t="s">
        <v>66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0"/>
      <c r="AT43" s="11"/>
      <c r="AU43" s="11"/>
      <c r="AV43" s="11"/>
      <c r="AW43" s="11"/>
      <c r="AX43" s="1">
        <f t="shared" si="12"/>
        <v>0</v>
      </c>
      <c r="AY43" s="11"/>
      <c r="AZ43" s="11"/>
      <c r="BA43" s="11"/>
      <c r="BB43" s="11"/>
      <c r="BC43" s="1">
        <f t="shared" si="13"/>
        <v>0</v>
      </c>
      <c r="BD43" s="11"/>
      <c r="BE43" s="11"/>
      <c r="BF43" s="11"/>
      <c r="BG43" s="11"/>
      <c r="BH43" s="1">
        <f t="shared" si="10"/>
        <v>0</v>
      </c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">
        <f t="shared" si="17"/>
        <v>0</v>
      </c>
      <c r="CH43" s="11"/>
      <c r="CI43" s="11"/>
      <c r="CJ43" s="11"/>
      <c r="CK43" s="11"/>
      <c r="CL43" s="1">
        <f t="shared" si="11"/>
        <v>0</v>
      </c>
      <c r="CM43" s="11"/>
      <c r="CN43" s="11"/>
      <c r="CO43" s="11"/>
      <c r="CP43" s="11"/>
      <c r="CQ43" s="11"/>
    </row>
    <row r="44" spans="1:95" ht="101.25" x14ac:dyDescent="0.25">
      <c r="A44" s="9" t="s">
        <v>243</v>
      </c>
      <c r="B44" s="10" t="s">
        <v>244</v>
      </c>
      <c r="C44" s="10" t="s">
        <v>245</v>
      </c>
      <c r="D44" s="10" t="s">
        <v>246</v>
      </c>
      <c r="E44" s="10" t="s">
        <v>247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 t="s">
        <v>248</v>
      </c>
      <c r="X44" s="10" t="s">
        <v>77</v>
      </c>
      <c r="Y44" s="10" t="s">
        <v>249</v>
      </c>
      <c r="Z44" s="10"/>
      <c r="AA44" s="10"/>
      <c r="AB44" s="10"/>
      <c r="AC44" s="10"/>
      <c r="AD44" s="10"/>
      <c r="AE44" s="10"/>
      <c r="AF44" s="10" t="s">
        <v>79</v>
      </c>
      <c r="AG44" s="10" t="s">
        <v>250</v>
      </c>
      <c r="AH44" s="10" t="s">
        <v>251</v>
      </c>
      <c r="AI44" s="1">
        <v>11.95</v>
      </c>
      <c r="AJ44" s="1">
        <v>11.95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11.95</v>
      </c>
      <c r="AR44" s="1">
        <v>11.95</v>
      </c>
      <c r="AS44" s="10" t="s">
        <v>250</v>
      </c>
      <c r="AT44" s="1">
        <v>11.95</v>
      </c>
      <c r="AU44" s="1">
        <v>0</v>
      </c>
      <c r="AV44" s="1">
        <v>0</v>
      </c>
      <c r="AW44" s="1">
        <v>0</v>
      </c>
      <c r="AX44" s="1">
        <f t="shared" si="12"/>
        <v>11.95</v>
      </c>
      <c r="AY44" s="1">
        <v>0</v>
      </c>
      <c r="AZ44" s="1">
        <v>0</v>
      </c>
      <c r="BA44" s="1">
        <v>0</v>
      </c>
      <c r="BB44" s="1">
        <v>0</v>
      </c>
      <c r="BC44" s="1">
        <f t="shared" si="13"/>
        <v>0</v>
      </c>
      <c r="BD44" s="1">
        <v>0</v>
      </c>
      <c r="BE44" s="1">
        <v>0</v>
      </c>
      <c r="BF44" s="1">
        <v>0</v>
      </c>
      <c r="BG44" s="1">
        <v>0</v>
      </c>
      <c r="BH44" s="1">
        <f t="shared" si="10"/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11.95</v>
      </c>
      <c r="BO44" s="1">
        <v>11.95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11.95</v>
      </c>
      <c r="BW44" s="1">
        <v>11.95</v>
      </c>
      <c r="BX44" s="1">
        <v>11.95</v>
      </c>
      <c r="BY44" s="1">
        <v>0</v>
      </c>
      <c r="BZ44" s="1">
        <v>0</v>
      </c>
      <c r="CA44" s="1">
        <v>0</v>
      </c>
      <c r="CB44" s="1">
        <v>11.95</v>
      </c>
      <c r="CC44" s="1">
        <v>0</v>
      </c>
      <c r="CD44" s="1">
        <v>0</v>
      </c>
      <c r="CE44" s="1">
        <v>0</v>
      </c>
      <c r="CF44" s="1">
        <v>0</v>
      </c>
      <c r="CG44" s="1">
        <f t="shared" si="17"/>
        <v>0</v>
      </c>
      <c r="CH44" s="1">
        <v>0</v>
      </c>
      <c r="CI44" s="1">
        <v>0</v>
      </c>
      <c r="CJ44" s="1">
        <v>0</v>
      </c>
      <c r="CK44" s="1">
        <v>0</v>
      </c>
      <c r="CL44" s="1">
        <f t="shared" si="11"/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</row>
    <row r="45" spans="1:95" ht="247.5" x14ac:dyDescent="0.25">
      <c r="A45" s="9" t="s">
        <v>252</v>
      </c>
      <c r="B45" s="10" t="s">
        <v>253</v>
      </c>
      <c r="C45" s="12" t="s">
        <v>254</v>
      </c>
      <c r="D45" s="10" t="s">
        <v>255</v>
      </c>
      <c r="E45" s="10" t="s">
        <v>256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 t="s">
        <v>257</v>
      </c>
      <c r="AG45" s="10" t="s">
        <v>258</v>
      </c>
      <c r="AH45" s="10" t="s">
        <v>259</v>
      </c>
      <c r="AI45" s="1">
        <v>22567.84</v>
      </c>
      <c r="AJ45" s="1">
        <v>21458.52</v>
      </c>
      <c r="AK45" s="1">
        <v>0</v>
      </c>
      <c r="AL45" s="1">
        <v>0</v>
      </c>
      <c r="AM45" s="1">
        <v>969.73</v>
      </c>
      <c r="AN45" s="1">
        <v>0</v>
      </c>
      <c r="AO45" s="1">
        <v>0</v>
      </c>
      <c r="AP45" s="1">
        <v>0</v>
      </c>
      <c r="AQ45" s="1">
        <v>21598.11</v>
      </c>
      <c r="AR45" s="1">
        <v>21458.52</v>
      </c>
      <c r="AS45" s="10" t="s">
        <v>258</v>
      </c>
      <c r="AT45" s="1">
        <v>17924.39</v>
      </c>
      <c r="AU45" s="1">
        <v>0</v>
      </c>
      <c r="AV45" s="1">
        <v>969.73</v>
      </c>
      <c r="AW45" s="1">
        <v>0</v>
      </c>
      <c r="AX45" s="1">
        <f t="shared" si="12"/>
        <v>16954.66</v>
      </c>
      <c r="AY45" s="1">
        <f>14219.4</f>
        <v>14219.4</v>
      </c>
      <c r="AZ45" s="1">
        <v>0</v>
      </c>
      <c r="BA45" s="1">
        <v>0</v>
      </c>
      <c r="BB45" s="1">
        <v>0</v>
      </c>
      <c r="BC45" s="1">
        <f t="shared" si="13"/>
        <v>14219.4</v>
      </c>
      <c r="BD45" s="1">
        <v>7630</v>
      </c>
      <c r="BE45" s="1">
        <v>0</v>
      </c>
      <c r="BF45" s="1">
        <v>0</v>
      </c>
      <c r="BG45" s="1">
        <v>0</v>
      </c>
      <c r="BH45" s="1">
        <f t="shared" si="10"/>
        <v>7630</v>
      </c>
      <c r="BI45" s="1">
        <v>10035.200000000001</v>
      </c>
      <c r="BJ45" s="1">
        <v>0</v>
      </c>
      <c r="BK45" s="1">
        <v>0</v>
      </c>
      <c r="BL45" s="1">
        <v>0</v>
      </c>
      <c r="BM45" s="1">
        <v>7630</v>
      </c>
      <c r="BN45" s="1">
        <v>20648.05</v>
      </c>
      <c r="BO45" s="1">
        <v>20508.46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20648.05</v>
      </c>
      <c r="BW45" s="1">
        <v>20508.46</v>
      </c>
      <c r="BX45" s="1">
        <v>21027.200000000001</v>
      </c>
      <c r="BY45" s="1">
        <v>0</v>
      </c>
      <c r="BZ45" s="1">
        <v>0</v>
      </c>
      <c r="CA45" s="1">
        <v>0</v>
      </c>
      <c r="CB45" s="1">
        <v>21027.200000000001</v>
      </c>
      <c r="CC45" s="1">
        <f>14219.4</f>
        <v>14219.4</v>
      </c>
      <c r="CD45" s="1">
        <v>0</v>
      </c>
      <c r="CE45" s="1">
        <v>0</v>
      </c>
      <c r="CF45" s="1">
        <v>0</v>
      </c>
      <c r="CG45" s="1">
        <f t="shared" si="17"/>
        <v>14219.4</v>
      </c>
      <c r="CH45" s="1">
        <v>7630</v>
      </c>
      <c r="CI45" s="1">
        <v>0</v>
      </c>
      <c r="CJ45" s="1">
        <v>0</v>
      </c>
      <c r="CK45" s="1">
        <v>0</v>
      </c>
      <c r="CL45" s="1">
        <f t="shared" si="11"/>
        <v>7630</v>
      </c>
      <c r="CM45" s="1">
        <v>10035.200000000001</v>
      </c>
      <c r="CN45" s="1">
        <v>0</v>
      </c>
      <c r="CO45" s="1">
        <v>0</v>
      </c>
      <c r="CP45" s="1">
        <v>0</v>
      </c>
      <c r="CQ45" s="1">
        <v>7630</v>
      </c>
    </row>
    <row r="46" spans="1:95" ht="90" x14ac:dyDescent="0.25">
      <c r="A46" s="13" t="s">
        <v>260</v>
      </c>
      <c r="B46" s="10" t="s">
        <v>261</v>
      </c>
      <c r="C46" s="10" t="s">
        <v>187</v>
      </c>
      <c r="D46" s="10" t="s">
        <v>188</v>
      </c>
      <c r="E46" s="10" t="s">
        <v>189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 t="s">
        <v>238</v>
      </c>
      <c r="AG46" s="10" t="s">
        <v>262</v>
      </c>
      <c r="AH46" s="10" t="s">
        <v>263</v>
      </c>
      <c r="AI46" s="1">
        <v>13.8</v>
      </c>
      <c r="AJ46" s="1">
        <v>13.8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13.8</v>
      </c>
      <c r="AR46" s="1">
        <v>13.8</v>
      </c>
      <c r="AS46" s="10" t="s">
        <v>262</v>
      </c>
      <c r="AT46" s="1">
        <v>13.35</v>
      </c>
      <c r="AU46" s="1">
        <v>0</v>
      </c>
      <c r="AV46" s="1">
        <v>0</v>
      </c>
      <c r="AW46" s="1">
        <v>0</v>
      </c>
      <c r="AX46" s="1">
        <f t="shared" si="12"/>
        <v>13.35</v>
      </c>
      <c r="AY46" s="1">
        <v>0</v>
      </c>
      <c r="AZ46" s="1">
        <v>0</v>
      </c>
      <c r="BA46" s="1">
        <v>0</v>
      </c>
      <c r="BB46" s="1">
        <v>0</v>
      </c>
      <c r="BC46" s="1">
        <f t="shared" si="13"/>
        <v>0</v>
      </c>
      <c r="BD46" s="1">
        <v>0</v>
      </c>
      <c r="BE46" s="1">
        <v>0</v>
      </c>
      <c r="BF46" s="1">
        <v>0</v>
      </c>
      <c r="BG46" s="1">
        <v>0</v>
      </c>
      <c r="BH46" s="1">
        <f t="shared" si="10"/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13.8</v>
      </c>
      <c r="BO46" s="1">
        <v>13.8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13.8</v>
      </c>
      <c r="BW46" s="1">
        <v>13.8</v>
      </c>
      <c r="BX46" s="1">
        <v>13.35</v>
      </c>
      <c r="BY46" s="1">
        <v>0</v>
      </c>
      <c r="BZ46" s="1">
        <v>0</v>
      </c>
      <c r="CA46" s="1">
        <v>0</v>
      </c>
      <c r="CB46" s="1">
        <v>13.35</v>
      </c>
      <c r="CC46" s="1">
        <v>0</v>
      </c>
      <c r="CD46" s="1">
        <v>0</v>
      </c>
      <c r="CE46" s="1">
        <v>0</v>
      </c>
      <c r="CF46" s="1">
        <v>0</v>
      </c>
      <c r="CG46" s="1">
        <f t="shared" si="17"/>
        <v>0</v>
      </c>
      <c r="CH46" s="1">
        <v>0</v>
      </c>
      <c r="CI46" s="1">
        <v>0</v>
      </c>
      <c r="CJ46" s="1">
        <v>0</v>
      </c>
      <c r="CK46" s="1">
        <v>0</v>
      </c>
      <c r="CL46" s="1">
        <f t="shared" si="11"/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</row>
    <row r="47" spans="1:95" ht="90" x14ac:dyDescent="0.25">
      <c r="A47" s="9" t="s">
        <v>264</v>
      </c>
      <c r="B47" s="10" t="s">
        <v>265</v>
      </c>
      <c r="C47" s="10" t="s">
        <v>266</v>
      </c>
      <c r="D47" s="10" t="s">
        <v>230</v>
      </c>
      <c r="E47" s="10" t="s">
        <v>267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 t="s">
        <v>117</v>
      </c>
      <c r="AG47" s="10" t="s">
        <v>262</v>
      </c>
      <c r="AH47" s="10" t="s">
        <v>263</v>
      </c>
      <c r="AI47" s="1">
        <v>8.58</v>
      </c>
      <c r="AJ47" s="1">
        <v>8.58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8.58</v>
      </c>
      <c r="AR47" s="1">
        <v>8.58</v>
      </c>
      <c r="AS47" s="10" t="s">
        <v>262</v>
      </c>
      <c r="AT47" s="1">
        <v>2.69</v>
      </c>
      <c r="AU47" s="1">
        <v>0</v>
      </c>
      <c r="AV47" s="1">
        <v>0</v>
      </c>
      <c r="AW47" s="1">
        <v>0</v>
      </c>
      <c r="AX47" s="1">
        <f t="shared" si="12"/>
        <v>2.69</v>
      </c>
      <c r="AY47" s="1">
        <v>0</v>
      </c>
      <c r="AZ47" s="1">
        <v>0</v>
      </c>
      <c r="BA47" s="1">
        <v>0</v>
      </c>
      <c r="BB47" s="1">
        <v>0</v>
      </c>
      <c r="BC47" s="1">
        <f t="shared" si="13"/>
        <v>0</v>
      </c>
      <c r="BD47" s="1">
        <v>0</v>
      </c>
      <c r="BE47" s="1">
        <v>0</v>
      </c>
      <c r="BF47" s="1">
        <v>0</v>
      </c>
      <c r="BG47" s="1">
        <v>0</v>
      </c>
      <c r="BH47" s="1">
        <f t="shared" si="10"/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8.58</v>
      </c>
      <c r="BO47" s="1">
        <v>8.58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8.58</v>
      </c>
      <c r="BW47" s="1">
        <v>8.58</v>
      </c>
      <c r="BX47" s="1">
        <v>2.69</v>
      </c>
      <c r="BY47" s="1">
        <v>0</v>
      </c>
      <c r="BZ47" s="1">
        <v>0</v>
      </c>
      <c r="CA47" s="1">
        <v>0</v>
      </c>
      <c r="CB47" s="1">
        <v>2.69</v>
      </c>
      <c r="CC47" s="1">
        <v>0</v>
      </c>
      <c r="CD47" s="1">
        <v>0</v>
      </c>
      <c r="CE47" s="1">
        <v>0</v>
      </c>
      <c r="CF47" s="1">
        <v>0</v>
      </c>
      <c r="CG47" s="1">
        <f t="shared" si="17"/>
        <v>0</v>
      </c>
      <c r="CH47" s="1">
        <v>0</v>
      </c>
      <c r="CI47" s="1">
        <v>0</v>
      </c>
      <c r="CJ47" s="1">
        <v>0</v>
      </c>
      <c r="CK47" s="1">
        <v>0</v>
      </c>
      <c r="CL47" s="1">
        <f t="shared" si="11"/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</row>
    <row r="48" spans="1:95" ht="123.75" x14ac:dyDescent="0.25">
      <c r="A48" s="9" t="s">
        <v>268</v>
      </c>
      <c r="B48" s="10" t="s">
        <v>269</v>
      </c>
      <c r="C48" s="12" t="s">
        <v>270</v>
      </c>
      <c r="D48" s="10" t="s">
        <v>230</v>
      </c>
      <c r="E48" s="10" t="s">
        <v>271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 t="s">
        <v>117</v>
      </c>
      <c r="AG48" s="10" t="s">
        <v>190</v>
      </c>
      <c r="AH48" s="10" t="s">
        <v>191</v>
      </c>
      <c r="AI48" s="1">
        <v>9.32</v>
      </c>
      <c r="AJ48" s="1">
        <v>9.32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9.32</v>
      </c>
      <c r="AR48" s="1">
        <v>9.32</v>
      </c>
      <c r="AS48" s="10" t="s">
        <v>190</v>
      </c>
      <c r="AT48" s="1">
        <v>9.32</v>
      </c>
      <c r="AU48" s="1">
        <v>0</v>
      </c>
      <c r="AV48" s="1">
        <v>0</v>
      </c>
      <c r="AW48" s="1">
        <v>0</v>
      </c>
      <c r="AX48" s="1">
        <f t="shared" si="12"/>
        <v>9.32</v>
      </c>
      <c r="AY48" s="1">
        <v>0</v>
      </c>
      <c r="AZ48" s="1">
        <v>0</v>
      </c>
      <c r="BA48" s="1">
        <v>0</v>
      </c>
      <c r="BB48" s="1">
        <v>0</v>
      </c>
      <c r="BC48" s="1">
        <f t="shared" si="13"/>
        <v>0</v>
      </c>
      <c r="BD48" s="1">
        <v>0</v>
      </c>
      <c r="BE48" s="1">
        <v>0</v>
      </c>
      <c r="BF48" s="1">
        <v>0</v>
      </c>
      <c r="BG48" s="1">
        <v>0</v>
      </c>
      <c r="BH48" s="1">
        <f t="shared" si="10"/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9.32</v>
      </c>
      <c r="BO48" s="1">
        <v>9.32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9.32</v>
      </c>
      <c r="BW48" s="1">
        <v>9.32</v>
      </c>
      <c r="BX48" s="1">
        <v>9.32</v>
      </c>
      <c r="BY48" s="1">
        <v>0</v>
      </c>
      <c r="BZ48" s="1">
        <v>0</v>
      </c>
      <c r="CA48" s="1">
        <v>0</v>
      </c>
      <c r="CB48" s="1">
        <v>9.32</v>
      </c>
      <c r="CC48" s="1">
        <v>0</v>
      </c>
      <c r="CD48" s="1">
        <v>0</v>
      </c>
      <c r="CE48" s="1">
        <v>0</v>
      </c>
      <c r="CF48" s="1">
        <v>0</v>
      </c>
      <c r="CG48" s="1">
        <f t="shared" si="17"/>
        <v>0</v>
      </c>
      <c r="CH48" s="1">
        <v>0</v>
      </c>
      <c r="CI48" s="1">
        <v>0</v>
      </c>
      <c r="CJ48" s="1">
        <v>0</v>
      </c>
      <c r="CK48" s="1">
        <v>0</v>
      </c>
      <c r="CL48" s="1">
        <f t="shared" si="11"/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</row>
    <row r="49" spans="1:95" ht="56.25" x14ac:dyDescent="0.25">
      <c r="A49" s="9" t="s">
        <v>272</v>
      </c>
      <c r="B49" s="10" t="s">
        <v>273</v>
      </c>
      <c r="C49" s="10" t="s">
        <v>187</v>
      </c>
      <c r="D49" s="10" t="s">
        <v>188</v>
      </c>
      <c r="E49" s="10" t="s">
        <v>189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 t="s">
        <v>117</v>
      </c>
      <c r="AG49" s="10" t="s">
        <v>190</v>
      </c>
      <c r="AH49" s="10" t="s">
        <v>191</v>
      </c>
      <c r="AI49" s="1">
        <v>5.89</v>
      </c>
      <c r="AJ49" s="1">
        <v>5.89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5.89</v>
      </c>
      <c r="AR49" s="1">
        <v>5.89</v>
      </c>
      <c r="AS49" s="10" t="s">
        <v>190</v>
      </c>
      <c r="AT49" s="1">
        <v>5.89</v>
      </c>
      <c r="AU49" s="1">
        <v>0</v>
      </c>
      <c r="AV49" s="1">
        <v>0</v>
      </c>
      <c r="AW49" s="1">
        <v>0</v>
      </c>
      <c r="AX49" s="1">
        <f t="shared" si="12"/>
        <v>5.89</v>
      </c>
      <c r="AY49" s="1">
        <v>0</v>
      </c>
      <c r="AZ49" s="1">
        <v>0</v>
      </c>
      <c r="BA49" s="1">
        <v>0</v>
      </c>
      <c r="BB49" s="1">
        <v>0</v>
      </c>
      <c r="BC49" s="1">
        <f t="shared" si="13"/>
        <v>0</v>
      </c>
      <c r="BD49" s="1">
        <v>0</v>
      </c>
      <c r="BE49" s="1">
        <v>0</v>
      </c>
      <c r="BF49" s="1">
        <v>0</v>
      </c>
      <c r="BG49" s="1">
        <v>0</v>
      </c>
      <c r="BH49" s="1">
        <f t="shared" si="10"/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5.89</v>
      </c>
      <c r="BO49" s="1">
        <v>5.89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5.89</v>
      </c>
      <c r="BW49" s="1">
        <v>5.89</v>
      </c>
      <c r="BX49" s="1">
        <v>5.89</v>
      </c>
      <c r="BY49" s="1">
        <v>0</v>
      </c>
      <c r="BZ49" s="1">
        <v>0</v>
      </c>
      <c r="CA49" s="1">
        <v>0</v>
      </c>
      <c r="CB49" s="1">
        <v>5.89</v>
      </c>
      <c r="CC49" s="1">
        <v>0</v>
      </c>
      <c r="CD49" s="1">
        <v>0</v>
      </c>
      <c r="CE49" s="1">
        <v>0</v>
      </c>
      <c r="CF49" s="1">
        <v>0</v>
      </c>
      <c r="CG49" s="1">
        <f t="shared" si="17"/>
        <v>0</v>
      </c>
      <c r="CH49" s="1">
        <v>0</v>
      </c>
      <c r="CI49" s="1">
        <v>0</v>
      </c>
      <c r="CJ49" s="1">
        <v>0</v>
      </c>
      <c r="CK49" s="1">
        <v>0</v>
      </c>
      <c r="CL49" s="1">
        <f t="shared" si="11"/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</row>
    <row r="50" spans="1:95" ht="56.25" x14ac:dyDescent="0.25">
      <c r="A50" s="9" t="s">
        <v>274</v>
      </c>
      <c r="B50" s="10" t="s">
        <v>275</v>
      </c>
      <c r="C50" s="10" t="s">
        <v>187</v>
      </c>
      <c r="D50" s="10" t="s">
        <v>188</v>
      </c>
      <c r="E50" s="10" t="s">
        <v>189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 t="s">
        <v>199</v>
      </c>
      <c r="AG50" s="10" t="s">
        <v>262</v>
      </c>
      <c r="AH50" s="10" t="s">
        <v>263</v>
      </c>
      <c r="AI50" s="1">
        <v>7.97</v>
      </c>
      <c r="AJ50" s="1">
        <v>7.97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7.97</v>
      </c>
      <c r="AR50" s="1">
        <v>7.97</v>
      </c>
      <c r="AS50" s="10" t="s">
        <v>262</v>
      </c>
      <c r="AT50" s="1">
        <v>8.58</v>
      </c>
      <c r="AU50" s="1">
        <v>0</v>
      </c>
      <c r="AV50" s="1">
        <v>0</v>
      </c>
      <c r="AW50" s="1">
        <v>0</v>
      </c>
      <c r="AX50" s="1">
        <f t="shared" si="12"/>
        <v>8.58</v>
      </c>
      <c r="AY50" s="1">
        <v>0</v>
      </c>
      <c r="AZ50" s="1">
        <v>0</v>
      </c>
      <c r="BA50" s="1">
        <v>0</v>
      </c>
      <c r="BB50" s="1">
        <v>0</v>
      </c>
      <c r="BC50" s="1">
        <f t="shared" si="13"/>
        <v>0</v>
      </c>
      <c r="BD50" s="1">
        <v>0</v>
      </c>
      <c r="BE50" s="1">
        <v>0</v>
      </c>
      <c r="BF50" s="1">
        <v>0</v>
      </c>
      <c r="BG50" s="1">
        <v>0</v>
      </c>
      <c r="BH50" s="1">
        <f t="shared" si="10"/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7.97</v>
      </c>
      <c r="BO50" s="1">
        <v>7.97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7.97</v>
      </c>
      <c r="BW50" s="1">
        <v>7.97</v>
      </c>
      <c r="BX50" s="1">
        <v>8.58</v>
      </c>
      <c r="BY50" s="1">
        <v>0</v>
      </c>
      <c r="BZ50" s="1">
        <v>0</v>
      </c>
      <c r="CA50" s="1">
        <v>0</v>
      </c>
      <c r="CB50" s="1">
        <v>8.58</v>
      </c>
      <c r="CC50" s="1">
        <v>0</v>
      </c>
      <c r="CD50" s="1">
        <v>0</v>
      </c>
      <c r="CE50" s="1">
        <v>0</v>
      </c>
      <c r="CF50" s="1">
        <v>0</v>
      </c>
      <c r="CG50" s="1">
        <f t="shared" si="17"/>
        <v>0</v>
      </c>
      <c r="CH50" s="1">
        <v>0</v>
      </c>
      <c r="CI50" s="1">
        <v>0</v>
      </c>
      <c r="CJ50" s="1">
        <v>0</v>
      </c>
      <c r="CK50" s="1">
        <v>0</v>
      </c>
      <c r="CL50" s="1">
        <f t="shared" si="11"/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</row>
    <row r="51" spans="1:95" ht="123.75" x14ac:dyDescent="0.25">
      <c r="A51" s="9" t="s">
        <v>276</v>
      </c>
      <c r="B51" s="14" t="s">
        <v>277</v>
      </c>
      <c r="C51" s="12" t="s">
        <v>278</v>
      </c>
      <c r="D51" s="10" t="s">
        <v>279</v>
      </c>
      <c r="E51" s="10" t="s">
        <v>280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 t="s">
        <v>281</v>
      </c>
      <c r="AG51" s="10" t="s">
        <v>204</v>
      </c>
      <c r="AH51" s="10" t="s">
        <v>117</v>
      </c>
      <c r="AI51" s="1">
        <v>198.4</v>
      </c>
      <c r="AJ51" s="1">
        <v>198.4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198.4</v>
      </c>
      <c r="AR51" s="1">
        <v>198.4</v>
      </c>
      <c r="AS51" s="10" t="s">
        <v>204</v>
      </c>
      <c r="AT51" s="1">
        <v>4518.32</v>
      </c>
      <c r="AU51" s="1">
        <v>0</v>
      </c>
      <c r="AV51" s="1">
        <v>4182.58</v>
      </c>
      <c r="AW51" s="1">
        <v>0</v>
      </c>
      <c r="AX51" s="1">
        <f t="shared" si="12"/>
        <v>335.73999999999978</v>
      </c>
      <c r="AY51" s="1">
        <v>35.700000000000003</v>
      </c>
      <c r="AZ51" s="1">
        <v>0</v>
      </c>
      <c r="BA51" s="1">
        <v>0</v>
      </c>
      <c r="BB51" s="1">
        <v>0</v>
      </c>
      <c r="BC51" s="1">
        <f t="shared" si="13"/>
        <v>35.700000000000003</v>
      </c>
      <c r="BD51" s="1">
        <v>0</v>
      </c>
      <c r="BE51" s="1">
        <v>0</v>
      </c>
      <c r="BF51" s="1">
        <v>0</v>
      </c>
      <c r="BG51" s="1">
        <v>0</v>
      </c>
      <c r="BH51" s="1">
        <f t="shared" si="10"/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198.4</v>
      </c>
      <c r="BO51" s="1">
        <v>198.4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198.4</v>
      </c>
      <c r="BW51" s="1">
        <v>198.4</v>
      </c>
      <c r="BX51" s="1">
        <v>4518.32</v>
      </c>
      <c r="BY51" s="1">
        <v>0</v>
      </c>
      <c r="BZ51" s="1">
        <v>4182.58</v>
      </c>
      <c r="CA51" s="1">
        <v>0</v>
      </c>
      <c r="CB51" s="1">
        <v>335.74</v>
      </c>
      <c r="CC51" s="1">
        <v>35.700000000000003</v>
      </c>
      <c r="CD51" s="1">
        <v>0</v>
      </c>
      <c r="CE51" s="1">
        <v>0</v>
      </c>
      <c r="CF51" s="1">
        <v>0</v>
      </c>
      <c r="CG51" s="1">
        <f t="shared" si="17"/>
        <v>35.700000000000003</v>
      </c>
      <c r="CH51" s="1">
        <v>0</v>
      </c>
      <c r="CI51" s="1">
        <v>0</v>
      </c>
      <c r="CJ51" s="1">
        <v>0</v>
      </c>
      <c r="CK51" s="1">
        <v>0</v>
      </c>
      <c r="CL51" s="1">
        <f t="shared" si="11"/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</row>
    <row r="52" spans="1:95" ht="112.5" x14ac:dyDescent="0.25">
      <c r="A52" s="13" t="s">
        <v>282</v>
      </c>
      <c r="B52" s="10" t="s">
        <v>283</v>
      </c>
      <c r="C52" s="10" t="s">
        <v>65</v>
      </c>
      <c r="D52" s="10" t="s">
        <v>65</v>
      </c>
      <c r="E52" s="10" t="s">
        <v>65</v>
      </c>
      <c r="F52" s="10" t="s">
        <v>65</v>
      </c>
      <c r="G52" s="10" t="s">
        <v>65</v>
      </c>
      <c r="H52" s="10" t="s">
        <v>65</v>
      </c>
      <c r="I52" s="10" t="s">
        <v>65</v>
      </c>
      <c r="J52" s="10" t="s">
        <v>65</v>
      </c>
      <c r="K52" s="10" t="s">
        <v>65</v>
      </c>
      <c r="L52" s="10" t="s">
        <v>65</v>
      </c>
      <c r="M52" s="10" t="s">
        <v>65</v>
      </c>
      <c r="N52" s="10" t="s">
        <v>65</v>
      </c>
      <c r="O52" s="10" t="s">
        <v>65</v>
      </c>
      <c r="P52" s="10" t="s">
        <v>65</v>
      </c>
      <c r="Q52" s="10" t="s">
        <v>65</v>
      </c>
      <c r="R52" s="10" t="s">
        <v>65</v>
      </c>
      <c r="S52" s="10" t="s">
        <v>65</v>
      </c>
      <c r="T52" s="10" t="s">
        <v>65</v>
      </c>
      <c r="U52" s="10" t="s">
        <v>65</v>
      </c>
      <c r="V52" s="10" t="s">
        <v>65</v>
      </c>
      <c r="W52" s="10" t="s">
        <v>65</v>
      </c>
      <c r="X52" s="10" t="s">
        <v>65</v>
      </c>
      <c r="Y52" s="10" t="s">
        <v>65</v>
      </c>
      <c r="Z52" s="10" t="s">
        <v>65</v>
      </c>
      <c r="AA52" s="10" t="s">
        <v>65</v>
      </c>
      <c r="AB52" s="10" t="s">
        <v>65</v>
      </c>
      <c r="AC52" s="10" t="s">
        <v>65</v>
      </c>
      <c r="AD52" s="10" t="s">
        <v>65</v>
      </c>
      <c r="AE52" s="10" t="s">
        <v>65</v>
      </c>
      <c r="AF52" s="10" t="s">
        <v>65</v>
      </c>
      <c r="AG52" s="10" t="s">
        <v>65</v>
      </c>
      <c r="AH52" s="10" t="s">
        <v>65</v>
      </c>
      <c r="AI52" s="1">
        <f t="shared" ref="AI52:AR52" si="25">SUM(AI53:AI60)</f>
        <v>201904.73</v>
      </c>
      <c r="AJ52" s="1">
        <f t="shared" si="25"/>
        <v>198281.97999999998</v>
      </c>
      <c r="AK52" s="1">
        <f t="shared" si="25"/>
        <v>0</v>
      </c>
      <c r="AL52" s="1">
        <f t="shared" si="25"/>
        <v>0</v>
      </c>
      <c r="AM52" s="1">
        <f t="shared" si="25"/>
        <v>0</v>
      </c>
      <c r="AN52" s="1">
        <f t="shared" si="25"/>
        <v>0</v>
      </c>
      <c r="AO52" s="1">
        <f t="shared" si="25"/>
        <v>0</v>
      </c>
      <c r="AP52" s="1">
        <f t="shared" si="25"/>
        <v>0</v>
      </c>
      <c r="AQ52" s="1">
        <f t="shared" si="25"/>
        <v>201904.73</v>
      </c>
      <c r="AR52" s="1">
        <f t="shared" si="25"/>
        <v>198281.97999999998</v>
      </c>
      <c r="AS52" s="10" t="s">
        <v>65</v>
      </c>
      <c r="AT52" s="1">
        <f>SUM(AT53:AT60)</f>
        <v>227316.71</v>
      </c>
      <c r="AU52" s="1">
        <f t="shared" ref="AU52:CB52" si="26">SUM(AU53:AU60)</f>
        <v>0</v>
      </c>
      <c r="AV52" s="1">
        <f t="shared" si="26"/>
        <v>0</v>
      </c>
      <c r="AW52" s="1">
        <f t="shared" si="26"/>
        <v>0</v>
      </c>
      <c r="AX52" s="1">
        <f t="shared" si="12"/>
        <v>227316.71</v>
      </c>
      <c r="AY52" s="1">
        <f t="shared" si="26"/>
        <v>214540.5</v>
      </c>
      <c r="AZ52" s="1">
        <f t="shared" si="26"/>
        <v>0</v>
      </c>
      <c r="BA52" s="1">
        <f t="shared" si="26"/>
        <v>0</v>
      </c>
      <c r="BB52" s="1">
        <f t="shared" si="26"/>
        <v>0</v>
      </c>
      <c r="BC52" s="1">
        <f t="shared" si="13"/>
        <v>214540.5</v>
      </c>
      <c r="BD52" s="1">
        <f t="shared" si="26"/>
        <v>211613.09999999998</v>
      </c>
      <c r="BE52" s="1">
        <f t="shared" si="26"/>
        <v>0</v>
      </c>
      <c r="BF52" s="1">
        <f t="shared" si="26"/>
        <v>0</v>
      </c>
      <c r="BG52" s="1">
        <f t="shared" si="26"/>
        <v>0</v>
      </c>
      <c r="BH52" s="1">
        <f t="shared" si="10"/>
        <v>211613.09999999998</v>
      </c>
      <c r="BI52" s="1">
        <f t="shared" si="26"/>
        <v>209152.79</v>
      </c>
      <c r="BJ52" s="1">
        <f t="shared" si="26"/>
        <v>0</v>
      </c>
      <c r="BK52" s="1">
        <f t="shared" si="26"/>
        <v>0</v>
      </c>
      <c r="BL52" s="1">
        <f t="shared" si="26"/>
        <v>0</v>
      </c>
      <c r="BM52" s="1">
        <f t="shared" si="26"/>
        <v>223038.03000000003</v>
      </c>
      <c r="BN52" s="1">
        <f t="shared" si="26"/>
        <v>201596.38</v>
      </c>
      <c r="BO52" s="1">
        <f t="shared" si="26"/>
        <v>198007.42</v>
      </c>
      <c r="BP52" s="1">
        <f t="shared" si="26"/>
        <v>0</v>
      </c>
      <c r="BQ52" s="1">
        <f t="shared" si="26"/>
        <v>0</v>
      </c>
      <c r="BR52" s="1">
        <f t="shared" si="26"/>
        <v>0</v>
      </c>
      <c r="BS52" s="1">
        <f t="shared" si="26"/>
        <v>0</v>
      </c>
      <c r="BT52" s="1">
        <f t="shared" si="26"/>
        <v>0</v>
      </c>
      <c r="BU52" s="1">
        <f t="shared" si="26"/>
        <v>0</v>
      </c>
      <c r="BV52" s="1">
        <f t="shared" si="26"/>
        <v>201596.38</v>
      </c>
      <c r="BW52" s="1">
        <f t="shared" si="26"/>
        <v>198007.42</v>
      </c>
      <c r="BX52" s="1">
        <f t="shared" si="26"/>
        <v>226325.55</v>
      </c>
      <c r="BY52" s="1">
        <f t="shared" si="26"/>
        <v>0</v>
      </c>
      <c r="BZ52" s="1">
        <f t="shared" si="26"/>
        <v>0</v>
      </c>
      <c r="CA52" s="1">
        <f t="shared" si="26"/>
        <v>0</v>
      </c>
      <c r="CB52" s="1">
        <f t="shared" si="26"/>
        <v>226325.55</v>
      </c>
      <c r="CC52" s="1">
        <f t="shared" ref="CC52:CF52" si="27">SUM(CC53:CC60)</f>
        <v>214540.5</v>
      </c>
      <c r="CD52" s="1">
        <f t="shared" si="27"/>
        <v>0</v>
      </c>
      <c r="CE52" s="1">
        <f t="shared" si="27"/>
        <v>0</v>
      </c>
      <c r="CF52" s="1">
        <f t="shared" si="27"/>
        <v>0</v>
      </c>
      <c r="CG52" s="1">
        <f t="shared" si="17"/>
        <v>214540.5</v>
      </c>
      <c r="CH52" s="1">
        <f t="shared" ref="CH52:CK52" si="28">SUM(CH53:CH60)</f>
        <v>211613.09999999998</v>
      </c>
      <c r="CI52" s="1">
        <f t="shared" si="28"/>
        <v>0</v>
      </c>
      <c r="CJ52" s="1">
        <f t="shared" si="28"/>
        <v>0</v>
      </c>
      <c r="CK52" s="1">
        <f t="shared" si="28"/>
        <v>0</v>
      </c>
      <c r="CL52" s="1">
        <f t="shared" si="11"/>
        <v>211613.09999999998</v>
      </c>
      <c r="CM52" s="1">
        <f t="shared" ref="CM52:CQ52" si="29">SUM(CM53:CM60)</f>
        <v>209152.79</v>
      </c>
      <c r="CN52" s="1">
        <f t="shared" si="29"/>
        <v>0</v>
      </c>
      <c r="CO52" s="1">
        <f t="shared" si="29"/>
        <v>0</v>
      </c>
      <c r="CP52" s="1">
        <f t="shared" si="29"/>
        <v>0</v>
      </c>
      <c r="CQ52" s="1">
        <f t="shared" si="29"/>
        <v>223038.03000000003</v>
      </c>
    </row>
    <row r="53" spans="1:95" x14ac:dyDescent="0.25">
      <c r="A53" s="9" t="s">
        <v>66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0"/>
      <c r="AT53" s="1"/>
      <c r="AU53" s="1"/>
      <c r="AV53" s="11"/>
      <c r="AW53" s="11"/>
      <c r="AX53" s="1">
        <f t="shared" si="12"/>
        <v>0</v>
      </c>
      <c r="AY53" s="11"/>
      <c r="AZ53" s="11"/>
      <c r="BA53" s="11"/>
      <c r="BB53" s="11"/>
      <c r="BC53" s="1">
        <f t="shared" si="13"/>
        <v>0</v>
      </c>
      <c r="BD53" s="11"/>
      <c r="BE53" s="11"/>
      <c r="BF53" s="11"/>
      <c r="BG53" s="11"/>
      <c r="BH53" s="1">
        <f t="shared" si="10"/>
        <v>0</v>
      </c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">
        <f t="shared" si="17"/>
        <v>0</v>
      </c>
      <c r="CH53" s="11"/>
      <c r="CI53" s="11"/>
      <c r="CJ53" s="11"/>
      <c r="CK53" s="11"/>
      <c r="CL53" s="1">
        <f t="shared" si="11"/>
        <v>0</v>
      </c>
      <c r="CM53" s="11"/>
      <c r="CN53" s="11"/>
      <c r="CO53" s="11"/>
      <c r="CP53" s="11"/>
      <c r="CQ53" s="11"/>
    </row>
    <row r="54" spans="1:95" ht="180" x14ac:dyDescent="0.25">
      <c r="A54" s="9" t="s">
        <v>284</v>
      </c>
      <c r="B54" s="10" t="s">
        <v>285</v>
      </c>
      <c r="C54" s="12" t="s">
        <v>286</v>
      </c>
      <c r="D54" s="10" t="s">
        <v>287</v>
      </c>
      <c r="E54" s="10" t="s">
        <v>288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 t="s">
        <v>248</v>
      </c>
      <c r="X54" s="10" t="s">
        <v>77</v>
      </c>
      <c r="Y54" s="10" t="s">
        <v>249</v>
      </c>
      <c r="Z54" s="12" t="s">
        <v>289</v>
      </c>
      <c r="AA54" s="10" t="s">
        <v>77</v>
      </c>
      <c r="AB54" s="10" t="s">
        <v>290</v>
      </c>
      <c r="AC54" s="10"/>
      <c r="AD54" s="10"/>
      <c r="AE54" s="10"/>
      <c r="AF54" s="10" t="s">
        <v>79</v>
      </c>
      <c r="AG54" s="10" t="s">
        <v>291</v>
      </c>
      <c r="AH54" s="10" t="s">
        <v>292</v>
      </c>
      <c r="AI54" s="1">
        <v>39885.370000000003</v>
      </c>
      <c r="AJ54" s="1">
        <v>37555.15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39885.370000000003</v>
      </c>
      <c r="AR54" s="1">
        <v>37555.15</v>
      </c>
      <c r="AS54" s="10" t="s">
        <v>291</v>
      </c>
      <c r="AT54" s="1">
        <f>42022.4+4005.91</f>
        <v>46028.31</v>
      </c>
      <c r="AU54" s="1">
        <v>0</v>
      </c>
      <c r="AV54" s="1">
        <v>0</v>
      </c>
      <c r="AW54" s="1">
        <v>0</v>
      </c>
      <c r="AX54" s="1">
        <f t="shared" si="12"/>
        <v>46028.31</v>
      </c>
      <c r="AY54" s="1">
        <f>46098.1-932</f>
        <v>45166.1</v>
      </c>
      <c r="AZ54" s="1">
        <v>0</v>
      </c>
      <c r="BA54" s="1">
        <v>0</v>
      </c>
      <c r="BB54" s="1">
        <v>0</v>
      </c>
      <c r="BC54" s="1">
        <f t="shared" si="13"/>
        <v>45166.1</v>
      </c>
      <c r="BD54" s="1">
        <f>45247.8+116.2</f>
        <v>45364</v>
      </c>
      <c r="BE54" s="1">
        <v>0</v>
      </c>
      <c r="BF54" s="1">
        <v>0</v>
      </c>
      <c r="BG54" s="1">
        <v>0</v>
      </c>
      <c r="BH54" s="1">
        <f t="shared" si="10"/>
        <v>45364</v>
      </c>
      <c r="BI54" s="1">
        <f>44831.6+117.69</f>
        <v>44949.29</v>
      </c>
      <c r="BJ54" s="1">
        <v>0</v>
      </c>
      <c r="BK54" s="1">
        <v>0</v>
      </c>
      <c r="BL54" s="1">
        <v>0</v>
      </c>
      <c r="BM54" s="1">
        <v>41545.839999999997</v>
      </c>
      <c r="BN54" s="1">
        <v>39580.39</v>
      </c>
      <c r="BO54" s="1">
        <v>37283.97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39580.39</v>
      </c>
      <c r="BW54" s="1">
        <v>37283.97</v>
      </c>
      <c r="BX54" s="1">
        <v>41808.160000000003</v>
      </c>
      <c r="BY54" s="1">
        <v>0</v>
      </c>
      <c r="BZ54" s="1">
        <v>0</v>
      </c>
      <c r="CA54" s="1">
        <v>0</v>
      </c>
      <c r="CB54" s="1">
        <v>41808.160000000003</v>
      </c>
      <c r="CC54" s="1">
        <f>46098.1-932</f>
        <v>45166.1</v>
      </c>
      <c r="CD54" s="1">
        <v>0</v>
      </c>
      <c r="CE54" s="1">
        <v>0</v>
      </c>
      <c r="CF54" s="1">
        <v>0</v>
      </c>
      <c r="CG54" s="1">
        <f t="shared" si="17"/>
        <v>45166.1</v>
      </c>
      <c r="CH54" s="1">
        <f>45247.8+116.2</f>
        <v>45364</v>
      </c>
      <c r="CI54" s="1">
        <v>0</v>
      </c>
      <c r="CJ54" s="1">
        <v>0</v>
      </c>
      <c r="CK54" s="1">
        <v>0</v>
      </c>
      <c r="CL54" s="1">
        <f t="shared" si="11"/>
        <v>45364</v>
      </c>
      <c r="CM54" s="1">
        <f>44831.6+117.69</f>
        <v>44949.29</v>
      </c>
      <c r="CN54" s="1">
        <v>0</v>
      </c>
      <c r="CO54" s="1">
        <v>0</v>
      </c>
      <c r="CP54" s="1">
        <v>0</v>
      </c>
      <c r="CQ54" s="1">
        <v>41545.839999999997</v>
      </c>
    </row>
    <row r="55" spans="1:95" ht="247.5" x14ac:dyDescent="0.25">
      <c r="A55" s="9" t="s">
        <v>293</v>
      </c>
      <c r="B55" s="10" t="s">
        <v>294</v>
      </c>
      <c r="C55" s="12" t="s">
        <v>286</v>
      </c>
      <c r="D55" s="10" t="s">
        <v>287</v>
      </c>
      <c r="E55" s="10" t="s">
        <v>288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 t="s">
        <v>248</v>
      </c>
      <c r="X55" s="10" t="s">
        <v>77</v>
      </c>
      <c r="Y55" s="10" t="s">
        <v>249</v>
      </c>
      <c r="Z55" s="12" t="s">
        <v>295</v>
      </c>
      <c r="AA55" s="10" t="s">
        <v>145</v>
      </c>
      <c r="AB55" s="10" t="s">
        <v>296</v>
      </c>
      <c r="AC55" s="10"/>
      <c r="AD55" s="10"/>
      <c r="AE55" s="10"/>
      <c r="AF55" s="10" t="s">
        <v>79</v>
      </c>
      <c r="AG55" s="10" t="s">
        <v>297</v>
      </c>
      <c r="AH55" s="10" t="s">
        <v>298</v>
      </c>
      <c r="AI55" s="1">
        <v>83086.58</v>
      </c>
      <c r="AJ55" s="1">
        <v>82601.17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83086.58</v>
      </c>
      <c r="AR55" s="1">
        <v>82601.17</v>
      </c>
      <c r="AS55" s="10" t="s">
        <v>297</v>
      </c>
      <c r="AT55" s="1">
        <v>85196.63</v>
      </c>
      <c r="AU55" s="1">
        <v>0</v>
      </c>
      <c r="AV55" s="1">
        <v>0</v>
      </c>
      <c r="AW55" s="1">
        <v>0</v>
      </c>
      <c r="AX55" s="1">
        <f t="shared" si="12"/>
        <v>85196.63</v>
      </c>
      <c r="AY55" s="1">
        <v>90119</v>
      </c>
      <c r="AZ55" s="1">
        <v>0</v>
      </c>
      <c r="BA55" s="1">
        <v>0</v>
      </c>
      <c r="BB55" s="1">
        <v>0</v>
      </c>
      <c r="BC55" s="1">
        <f t="shared" si="13"/>
        <v>90119</v>
      </c>
      <c r="BD55" s="1">
        <v>90119</v>
      </c>
      <c r="BE55" s="1">
        <v>0</v>
      </c>
      <c r="BF55" s="1">
        <v>0</v>
      </c>
      <c r="BG55" s="1">
        <v>0</v>
      </c>
      <c r="BH55" s="1">
        <f>BD55</f>
        <v>90119</v>
      </c>
      <c r="BI55" s="1">
        <v>90119</v>
      </c>
      <c r="BJ55" s="1">
        <v>0</v>
      </c>
      <c r="BK55" s="1">
        <v>0</v>
      </c>
      <c r="BL55" s="1">
        <v>0</v>
      </c>
      <c r="BM55" s="1">
        <f>BI55</f>
        <v>90119</v>
      </c>
      <c r="BN55" s="1">
        <v>83086.58</v>
      </c>
      <c r="BO55" s="1">
        <v>82601.17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83086.58</v>
      </c>
      <c r="BW55" s="1">
        <v>82601.17</v>
      </c>
      <c r="BX55" s="1">
        <v>85339.01</v>
      </c>
      <c r="BY55" s="1">
        <v>0</v>
      </c>
      <c r="BZ55" s="1">
        <v>0</v>
      </c>
      <c r="CA55" s="1">
        <v>0</v>
      </c>
      <c r="CB55" s="1">
        <v>85339.01</v>
      </c>
      <c r="CC55" s="1">
        <v>90119</v>
      </c>
      <c r="CD55" s="1">
        <v>0</v>
      </c>
      <c r="CE55" s="1">
        <v>0</v>
      </c>
      <c r="CF55" s="1">
        <v>0</v>
      </c>
      <c r="CG55" s="1">
        <f t="shared" si="17"/>
        <v>90119</v>
      </c>
      <c r="CH55" s="1">
        <v>90119</v>
      </c>
      <c r="CI55" s="1">
        <v>0</v>
      </c>
      <c r="CJ55" s="1">
        <v>0</v>
      </c>
      <c r="CK55" s="1">
        <v>0</v>
      </c>
      <c r="CL55" s="1">
        <f>CH55</f>
        <v>90119</v>
      </c>
      <c r="CM55" s="1">
        <v>90119</v>
      </c>
      <c r="CN55" s="1">
        <v>0</v>
      </c>
      <c r="CO55" s="1">
        <v>0</v>
      </c>
      <c r="CP55" s="1">
        <v>0</v>
      </c>
      <c r="CQ55" s="1">
        <f>CM55</f>
        <v>90119</v>
      </c>
    </row>
    <row r="56" spans="1:95" ht="45" x14ac:dyDescent="0.25">
      <c r="A56" s="9" t="s">
        <v>299</v>
      </c>
      <c r="B56" s="10" t="s">
        <v>300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 t="s">
        <v>136</v>
      </c>
      <c r="AG56" s="10" t="s">
        <v>301</v>
      </c>
      <c r="AH56" s="10" t="s">
        <v>302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0" t="s">
        <v>301</v>
      </c>
      <c r="AT56" s="1">
        <v>3241.6</v>
      </c>
      <c r="AU56" s="1">
        <v>0</v>
      </c>
      <c r="AV56" s="1">
        <v>0</v>
      </c>
      <c r="AW56" s="1">
        <v>0</v>
      </c>
      <c r="AX56" s="1">
        <f t="shared" si="12"/>
        <v>3241.6</v>
      </c>
      <c r="AY56" s="1">
        <f>7530.9</f>
        <v>7530.9</v>
      </c>
      <c r="AZ56" s="1">
        <v>0</v>
      </c>
      <c r="BA56" s="1">
        <v>0</v>
      </c>
      <c r="BB56" s="1">
        <v>0</v>
      </c>
      <c r="BC56" s="1">
        <f t="shared" si="13"/>
        <v>7530.9</v>
      </c>
      <c r="BD56" s="1">
        <v>7530.9</v>
      </c>
      <c r="BE56" s="1">
        <v>0</v>
      </c>
      <c r="BF56" s="1">
        <v>0</v>
      </c>
      <c r="BG56" s="1">
        <v>0</v>
      </c>
      <c r="BH56" s="1">
        <f t="shared" si="10"/>
        <v>7530.9</v>
      </c>
      <c r="BI56" s="1">
        <v>6767.5</v>
      </c>
      <c r="BJ56" s="1">
        <v>0</v>
      </c>
      <c r="BK56" s="1">
        <v>0</v>
      </c>
      <c r="BL56" s="1">
        <v>0</v>
      </c>
      <c r="BM56" s="1">
        <v>8383.2000000000007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4191.6000000000004</v>
      </c>
      <c r="BY56" s="1">
        <v>0</v>
      </c>
      <c r="BZ56" s="1">
        <v>0</v>
      </c>
      <c r="CA56" s="1">
        <v>0</v>
      </c>
      <c r="CB56" s="1">
        <v>4191.6000000000004</v>
      </c>
      <c r="CC56" s="1">
        <f>7530.9</f>
        <v>7530.9</v>
      </c>
      <c r="CD56" s="1">
        <v>0</v>
      </c>
      <c r="CE56" s="1">
        <v>0</v>
      </c>
      <c r="CF56" s="1">
        <v>0</v>
      </c>
      <c r="CG56" s="1">
        <f t="shared" si="17"/>
        <v>7530.9</v>
      </c>
      <c r="CH56" s="1">
        <v>7530.9</v>
      </c>
      <c r="CI56" s="1">
        <v>0</v>
      </c>
      <c r="CJ56" s="1">
        <v>0</v>
      </c>
      <c r="CK56" s="1">
        <v>0</v>
      </c>
      <c r="CL56" s="1">
        <f t="shared" ref="CL56:CL88" si="30">CH56-CI56-CJ56-CK56</f>
        <v>7530.9</v>
      </c>
      <c r="CM56" s="1">
        <v>6767.5</v>
      </c>
      <c r="CN56" s="1">
        <v>0</v>
      </c>
      <c r="CO56" s="1">
        <v>0</v>
      </c>
      <c r="CP56" s="1">
        <v>0</v>
      </c>
      <c r="CQ56" s="1">
        <v>8383.2000000000007</v>
      </c>
    </row>
    <row r="57" spans="1:95" ht="348.75" x14ac:dyDescent="0.25">
      <c r="A57" s="13" t="s">
        <v>303</v>
      </c>
      <c r="B57" s="10" t="s">
        <v>304</v>
      </c>
      <c r="C57" s="12" t="s">
        <v>305</v>
      </c>
      <c r="D57" s="10" t="s">
        <v>306</v>
      </c>
      <c r="E57" s="10" t="s">
        <v>307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 t="s">
        <v>308</v>
      </c>
      <c r="AA57" s="10" t="s">
        <v>77</v>
      </c>
      <c r="AB57" s="10" t="s">
        <v>309</v>
      </c>
      <c r="AC57" s="10"/>
      <c r="AD57" s="10"/>
      <c r="AE57" s="10"/>
      <c r="AF57" s="10" t="s">
        <v>79</v>
      </c>
      <c r="AG57" s="10" t="s">
        <v>310</v>
      </c>
      <c r="AH57" s="10" t="s">
        <v>311</v>
      </c>
      <c r="AI57" s="1">
        <v>74906.990000000005</v>
      </c>
      <c r="AJ57" s="1">
        <v>74231.289999999994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74906.990000000005</v>
      </c>
      <c r="AR57" s="1">
        <v>74231.289999999994</v>
      </c>
      <c r="AS57" s="10" t="s">
        <v>310</v>
      </c>
      <c r="AT57" s="1">
        <v>90471.58</v>
      </c>
      <c r="AU57" s="1">
        <v>0</v>
      </c>
      <c r="AV57" s="1">
        <v>0</v>
      </c>
      <c r="AW57" s="1">
        <v>0</v>
      </c>
      <c r="AX57" s="1">
        <f t="shared" si="12"/>
        <v>90471.58</v>
      </c>
      <c r="AY57" s="1">
        <f>29658.8+12158.6+9841.6+16727.3</f>
        <v>68386.3</v>
      </c>
      <c r="AZ57" s="1">
        <v>0</v>
      </c>
      <c r="BA57" s="1">
        <v>0</v>
      </c>
      <c r="BB57" s="1">
        <v>0</v>
      </c>
      <c r="BC57" s="1">
        <f t="shared" si="13"/>
        <v>68386.3</v>
      </c>
      <c r="BD57" s="1">
        <f>29652.8+9401.5+17190.5+10326.4</f>
        <v>66571.199999999997</v>
      </c>
      <c r="BE57" s="1">
        <v>0</v>
      </c>
      <c r="BF57" s="1">
        <v>0</v>
      </c>
      <c r="BG57" s="1">
        <v>0</v>
      </c>
      <c r="BH57" s="1">
        <f t="shared" si="10"/>
        <v>66571.199999999997</v>
      </c>
      <c r="BI57" s="1">
        <f>28359.6+9401.5+17201.5+10326.4</f>
        <v>65289</v>
      </c>
      <c r="BJ57" s="1">
        <v>0</v>
      </c>
      <c r="BK57" s="1">
        <v>0</v>
      </c>
      <c r="BL57" s="1">
        <v>0</v>
      </c>
      <c r="BM57" s="1">
        <v>81515.3</v>
      </c>
      <c r="BN57" s="1">
        <v>74905.09</v>
      </c>
      <c r="BO57" s="1">
        <v>74229.39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74905.09</v>
      </c>
      <c r="BW57" s="1">
        <v>74229.39</v>
      </c>
      <c r="BX57" s="1">
        <v>92958.19</v>
      </c>
      <c r="BY57" s="1">
        <v>0</v>
      </c>
      <c r="BZ57" s="1">
        <v>0</v>
      </c>
      <c r="CA57" s="1">
        <v>0</v>
      </c>
      <c r="CB57" s="1">
        <v>92958.19</v>
      </c>
      <c r="CC57" s="1">
        <f>29658.8+12158.6+9841.6+16727.3</f>
        <v>68386.3</v>
      </c>
      <c r="CD57" s="1">
        <v>0</v>
      </c>
      <c r="CE57" s="1">
        <v>0</v>
      </c>
      <c r="CF57" s="1">
        <v>0</v>
      </c>
      <c r="CG57" s="1">
        <f t="shared" si="17"/>
        <v>68386.3</v>
      </c>
      <c r="CH57" s="1">
        <f>29652.8+9401.5+17190.5+10326.4</f>
        <v>66571.199999999997</v>
      </c>
      <c r="CI57" s="1">
        <v>0</v>
      </c>
      <c r="CJ57" s="1">
        <v>0</v>
      </c>
      <c r="CK57" s="1">
        <v>0</v>
      </c>
      <c r="CL57" s="1">
        <f t="shared" si="30"/>
        <v>66571.199999999997</v>
      </c>
      <c r="CM57" s="1">
        <f>28359.6+9401.5+17201.5+10326.4</f>
        <v>65289</v>
      </c>
      <c r="CN57" s="1">
        <v>0</v>
      </c>
      <c r="CO57" s="1">
        <v>0</v>
      </c>
      <c r="CP57" s="1">
        <v>0</v>
      </c>
      <c r="CQ57" s="1">
        <v>81515.3</v>
      </c>
    </row>
    <row r="58" spans="1:95" ht="90" x14ac:dyDescent="0.25">
      <c r="A58" s="13" t="s">
        <v>312</v>
      </c>
      <c r="B58" s="10" t="s">
        <v>313</v>
      </c>
      <c r="C58" s="10" t="s">
        <v>187</v>
      </c>
      <c r="D58" s="10" t="s">
        <v>77</v>
      </c>
      <c r="E58" s="10" t="s">
        <v>189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 t="s">
        <v>79</v>
      </c>
      <c r="AG58" s="10" t="s">
        <v>314</v>
      </c>
      <c r="AH58" s="10" t="s">
        <v>315</v>
      </c>
      <c r="AI58" s="1">
        <v>1000</v>
      </c>
      <c r="AJ58" s="1">
        <v>879.53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1000</v>
      </c>
      <c r="AR58" s="1">
        <v>879.53</v>
      </c>
      <c r="AS58" s="10" t="s">
        <v>314</v>
      </c>
      <c r="AT58" s="1">
        <v>350</v>
      </c>
      <c r="AU58" s="1">
        <v>0</v>
      </c>
      <c r="AV58" s="1">
        <v>0</v>
      </c>
      <c r="AW58" s="1">
        <v>0</v>
      </c>
      <c r="AX58" s="1">
        <f t="shared" si="12"/>
        <v>350</v>
      </c>
      <c r="AY58" s="1">
        <v>0</v>
      </c>
      <c r="AZ58" s="1">
        <v>0</v>
      </c>
      <c r="BA58" s="1">
        <v>0</v>
      </c>
      <c r="BB58" s="1">
        <v>0</v>
      </c>
      <c r="BC58" s="1">
        <f t="shared" si="13"/>
        <v>0</v>
      </c>
      <c r="BD58" s="1">
        <v>0</v>
      </c>
      <c r="BE58" s="1">
        <v>0</v>
      </c>
      <c r="BF58" s="1">
        <v>0</v>
      </c>
      <c r="BG58" s="1">
        <v>0</v>
      </c>
      <c r="BH58" s="1">
        <f t="shared" si="10"/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1000</v>
      </c>
      <c r="BO58" s="1">
        <v>879.53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1000</v>
      </c>
      <c r="BW58" s="1">
        <v>879.53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f t="shared" si="17"/>
        <v>0</v>
      </c>
      <c r="CH58" s="1">
        <v>0</v>
      </c>
      <c r="CI58" s="1">
        <v>0</v>
      </c>
      <c r="CJ58" s="1">
        <v>0</v>
      </c>
      <c r="CK58" s="1">
        <v>0</v>
      </c>
      <c r="CL58" s="1">
        <f t="shared" si="30"/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</row>
    <row r="59" spans="1:95" ht="146.25" x14ac:dyDescent="0.25">
      <c r="A59" s="13" t="s">
        <v>316</v>
      </c>
      <c r="B59" s="10" t="s">
        <v>317</v>
      </c>
      <c r="C59" s="12" t="s">
        <v>318</v>
      </c>
      <c r="D59" s="10" t="s">
        <v>319</v>
      </c>
      <c r="E59" s="10" t="s">
        <v>320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2" t="s">
        <v>321</v>
      </c>
      <c r="AA59" s="10" t="s">
        <v>322</v>
      </c>
      <c r="AB59" s="10" t="s">
        <v>323</v>
      </c>
      <c r="AC59" s="10"/>
      <c r="AD59" s="10"/>
      <c r="AE59" s="10"/>
      <c r="AF59" s="10" t="s">
        <v>257</v>
      </c>
      <c r="AG59" s="10" t="s">
        <v>324</v>
      </c>
      <c r="AH59" s="10" t="s">
        <v>325</v>
      </c>
      <c r="AI59" s="1">
        <v>200</v>
      </c>
      <c r="AJ59" s="1">
        <v>189.36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200</v>
      </c>
      <c r="AR59" s="1">
        <v>189.36</v>
      </c>
      <c r="AS59" s="10" t="s">
        <v>324</v>
      </c>
      <c r="AT59" s="1">
        <v>200</v>
      </c>
      <c r="AU59" s="1">
        <v>0</v>
      </c>
      <c r="AV59" s="1">
        <v>0</v>
      </c>
      <c r="AW59" s="1">
        <v>0</v>
      </c>
      <c r="AX59" s="1">
        <f t="shared" si="12"/>
        <v>200</v>
      </c>
      <c r="AY59" s="1">
        <v>1510.2</v>
      </c>
      <c r="AZ59" s="1">
        <v>0</v>
      </c>
      <c r="BA59" s="1">
        <v>0</v>
      </c>
      <c r="BB59" s="1">
        <v>0</v>
      </c>
      <c r="BC59" s="1">
        <f t="shared" si="13"/>
        <v>1510.2</v>
      </c>
      <c r="BD59" s="1">
        <v>200</v>
      </c>
      <c r="BE59" s="1">
        <v>0</v>
      </c>
      <c r="BF59" s="1">
        <v>0</v>
      </c>
      <c r="BG59" s="1">
        <v>0</v>
      </c>
      <c r="BH59" s="1">
        <f t="shared" si="10"/>
        <v>200</v>
      </c>
      <c r="BI59" s="1">
        <v>200</v>
      </c>
      <c r="BJ59" s="1">
        <v>0</v>
      </c>
      <c r="BK59" s="1">
        <v>0</v>
      </c>
      <c r="BL59" s="1">
        <v>0</v>
      </c>
      <c r="BM59" s="1">
        <v>200</v>
      </c>
      <c r="BN59" s="1">
        <v>198.53</v>
      </c>
      <c r="BO59" s="1">
        <v>187.88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198.53</v>
      </c>
      <c r="BW59" s="1">
        <v>187.88</v>
      </c>
      <c r="BX59" s="1">
        <v>200</v>
      </c>
      <c r="BY59" s="1">
        <v>0</v>
      </c>
      <c r="BZ59" s="1">
        <v>0</v>
      </c>
      <c r="CA59" s="1">
        <v>0</v>
      </c>
      <c r="CB59" s="1">
        <v>200</v>
      </c>
      <c r="CC59" s="1">
        <v>1510.2</v>
      </c>
      <c r="CD59" s="1">
        <v>0</v>
      </c>
      <c r="CE59" s="1">
        <v>0</v>
      </c>
      <c r="CF59" s="1">
        <v>0</v>
      </c>
      <c r="CG59" s="1">
        <f t="shared" si="17"/>
        <v>1510.2</v>
      </c>
      <c r="CH59" s="1">
        <v>200</v>
      </c>
      <c r="CI59" s="1">
        <v>0</v>
      </c>
      <c r="CJ59" s="1">
        <v>0</v>
      </c>
      <c r="CK59" s="1">
        <v>0</v>
      </c>
      <c r="CL59" s="1">
        <f t="shared" si="30"/>
        <v>200</v>
      </c>
      <c r="CM59" s="1">
        <v>200</v>
      </c>
      <c r="CN59" s="1">
        <v>0</v>
      </c>
      <c r="CO59" s="1">
        <v>0</v>
      </c>
      <c r="CP59" s="1">
        <v>0</v>
      </c>
      <c r="CQ59" s="1">
        <v>200</v>
      </c>
    </row>
    <row r="60" spans="1:95" ht="180" x14ac:dyDescent="0.25">
      <c r="A60" s="13" t="s">
        <v>326</v>
      </c>
      <c r="B60" s="10" t="s">
        <v>327</v>
      </c>
      <c r="C60" s="12" t="s">
        <v>286</v>
      </c>
      <c r="D60" s="10" t="s">
        <v>287</v>
      </c>
      <c r="E60" s="10" t="s">
        <v>288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 t="s">
        <v>248</v>
      </c>
      <c r="X60" s="10" t="s">
        <v>77</v>
      </c>
      <c r="Y60" s="10" t="s">
        <v>249</v>
      </c>
      <c r="Z60" s="12" t="s">
        <v>289</v>
      </c>
      <c r="AA60" s="10" t="s">
        <v>77</v>
      </c>
      <c r="AB60" s="10" t="s">
        <v>290</v>
      </c>
      <c r="AC60" s="10"/>
      <c r="AD60" s="10"/>
      <c r="AE60" s="10"/>
      <c r="AF60" s="10" t="s">
        <v>328</v>
      </c>
      <c r="AG60" s="10" t="s">
        <v>329</v>
      </c>
      <c r="AH60" s="10" t="s">
        <v>330</v>
      </c>
      <c r="AI60" s="1">
        <v>2825.79</v>
      </c>
      <c r="AJ60" s="1">
        <v>2825.48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2825.79</v>
      </c>
      <c r="AR60" s="1">
        <v>2825.48</v>
      </c>
      <c r="AS60" s="10" t="s">
        <v>329</v>
      </c>
      <c r="AT60" s="1">
        <v>1828.59</v>
      </c>
      <c r="AU60" s="1">
        <v>0</v>
      </c>
      <c r="AV60" s="1">
        <v>0</v>
      </c>
      <c r="AW60" s="1">
        <v>0</v>
      </c>
      <c r="AX60" s="1">
        <f t="shared" si="12"/>
        <v>1828.59</v>
      </c>
      <c r="AY60" s="1">
        <v>1828</v>
      </c>
      <c r="AZ60" s="1">
        <v>0</v>
      </c>
      <c r="BA60" s="1">
        <v>0</v>
      </c>
      <c r="BB60" s="1">
        <v>0</v>
      </c>
      <c r="BC60" s="1">
        <f t="shared" si="13"/>
        <v>1828</v>
      </c>
      <c r="BD60" s="1">
        <v>1828</v>
      </c>
      <c r="BE60" s="1">
        <v>0</v>
      </c>
      <c r="BF60" s="1">
        <v>0</v>
      </c>
      <c r="BG60" s="1">
        <v>0</v>
      </c>
      <c r="BH60" s="1">
        <f t="shared" si="10"/>
        <v>1828</v>
      </c>
      <c r="BI60" s="1">
        <v>1828</v>
      </c>
      <c r="BJ60" s="1">
        <v>0</v>
      </c>
      <c r="BK60" s="1">
        <v>0</v>
      </c>
      <c r="BL60" s="1">
        <v>0</v>
      </c>
      <c r="BM60" s="1">
        <v>1274.69</v>
      </c>
      <c r="BN60" s="1">
        <v>2825.79</v>
      </c>
      <c r="BO60" s="1">
        <v>2825.48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2825.79</v>
      </c>
      <c r="BW60" s="1">
        <v>2825.48</v>
      </c>
      <c r="BX60" s="1">
        <v>1828.59</v>
      </c>
      <c r="BY60" s="1">
        <v>0</v>
      </c>
      <c r="BZ60" s="1">
        <v>0</v>
      </c>
      <c r="CA60" s="1">
        <v>0</v>
      </c>
      <c r="CB60" s="1">
        <v>1828.59</v>
      </c>
      <c r="CC60" s="1">
        <v>1828</v>
      </c>
      <c r="CD60" s="1">
        <v>0</v>
      </c>
      <c r="CE60" s="1">
        <v>0</v>
      </c>
      <c r="CF60" s="1">
        <v>0</v>
      </c>
      <c r="CG60" s="1">
        <f t="shared" si="17"/>
        <v>1828</v>
      </c>
      <c r="CH60" s="1">
        <v>1828</v>
      </c>
      <c r="CI60" s="1">
        <v>0</v>
      </c>
      <c r="CJ60" s="1">
        <v>0</v>
      </c>
      <c r="CK60" s="1">
        <v>0</v>
      </c>
      <c r="CL60" s="1">
        <f t="shared" si="30"/>
        <v>1828</v>
      </c>
      <c r="CM60" s="1">
        <v>1828</v>
      </c>
      <c r="CN60" s="1">
        <v>0</v>
      </c>
      <c r="CO60" s="1">
        <v>0</v>
      </c>
      <c r="CP60" s="1">
        <v>0</v>
      </c>
      <c r="CQ60" s="1">
        <v>1274.69</v>
      </c>
    </row>
    <row r="61" spans="1:95" ht="67.5" x14ac:dyDescent="0.25">
      <c r="A61" s="13" t="s">
        <v>331</v>
      </c>
      <c r="B61" s="10" t="s">
        <v>332</v>
      </c>
      <c r="C61" s="10" t="s">
        <v>65</v>
      </c>
      <c r="D61" s="10" t="s">
        <v>65</v>
      </c>
      <c r="E61" s="10" t="s">
        <v>65</v>
      </c>
      <c r="F61" s="10" t="s">
        <v>65</v>
      </c>
      <c r="G61" s="10" t="s">
        <v>65</v>
      </c>
      <c r="H61" s="10" t="s">
        <v>65</v>
      </c>
      <c r="I61" s="10" t="s">
        <v>65</v>
      </c>
      <c r="J61" s="10" t="s">
        <v>65</v>
      </c>
      <c r="K61" s="10" t="s">
        <v>65</v>
      </c>
      <c r="L61" s="10" t="s">
        <v>65</v>
      </c>
      <c r="M61" s="10" t="s">
        <v>65</v>
      </c>
      <c r="N61" s="10" t="s">
        <v>65</v>
      </c>
      <c r="O61" s="10" t="s">
        <v>65</v>
      </c>
      <c r="P61" s="10" t="s">
        <v>65</v>
      </c>
      <c r="Q61" s="10" t="s">
        <v>65</v>
      </c>
      <c r="R61" s="10" t="s">
        <v>65</v>
      </c>
      <c r="S61" s="10" t="s">
        <v>65</v>
      </c>
      <c r="T61" s="10" t="s">
        <v>65</v>
      </c>
      <c r="U61" s="10" t="s">
        <v>65</v>
      </c>
      <c r="V61" s="10" t="s">
        <v>65</v>
      </c>
      <c r="W61" s="10" t="s">
        <v>65</v>
      </c>
      <c r="X61" s="10" t="s">
        <v>65</v>
      </c>
      <c r="Y61" s="10" t="s">
        <v>65</v>
      </c>
      <c r="Z61" s="10" t="s">
        <v>65</v>
      </c>
      <c r="AA61" s="10" t="s">
        <v>65</v>
      </c>
      <c r="AB61" s="10" t="s">
        <v>65</v>
      </c>
      <c r="AC61" s="10" t="s">
        <v>65</v>
      </c>
      <c r="AD61" s="10" t="s">
        <v>65</v>
      </c>
      <c r="AE61" s="10" t="s">
        <v>65</v>
      </c>
      <c r="AF61" s="10" t="s">
        <v>65</v>
      </c>
      <c r="AG61" s="10" t="s">
        <v>65</v>
      </c>
      <c r="AH61" s="10" t="s">
        <v>65</v>
      </c>
      <c r="AI61" s="1">
        <f t="shared" ref="AI61:CB61" si="31">AI63+AI66</f>
        <v>14718.26</v>
      </c>
      <c r="AJ61" s="1">
        <f t="shared" si="31"/>
        <v>14627.56</v>
      </c>
      <c r="AK61" s="1">
        <f t="shared" si="31"/>
        <v>0</v>
      </c>
      <c r="AL61" s="1">
        <f t="shared" si="31"/>
        <v>0</v>
      </c>
      <c r="AM61" s="1">
        <f t="shared" si="31"/>
        <v>196.86</v>
      </c>
      <c r="AN61" s="1">
        <f t="shared" si="31"/>
        <v>196.86</v>
      </c>
      <c r="AO61" s="1">
        <f t="shared" si="31"/>
        <v>0</v>
      </c>
      <c r="AP61" s="1">
        <f t="shared" si="31"/>
        <v>0</v>
      </c>
      <c r="AQ61" s="1">
        <f t="shared" si="31"/>
        <v>14521.4</v>
      </c>
      <c r="AR61" s="1">
        <f t="shared" si="31"/>
        <v>14430.699999999999</v>
      </c>
      <c r="AS61" s="10" t="s">
        <v>65</v>
      </c>
      <c r="AT61" s="1">
        <f t="shared" si="31"/>
        <v>15398.4</v>
      </c>
      <c r="AU61" s="1">
        <f t="shared" si="31"/>
        <v>0</v>
      </c>
      <c r="AV61" s="1">
        <f t="shared" si="31"/>
        <v>2100</v>
      </c>
      <c r="AW61" s="1">
        <f t="shared" si="31"/>
        <v>0</v>
      </c>
      <c r="AX61" s="1">
        <f t="shared" si="12"/>
        <v>13298.4</v>
      </c>
      <c r="AY61" s="1">
        <f t="shared" si="31"/>
        <v>13140.6</v>
      </c>
      <c r="AZ61" s="1">
        <f t="shared" si="31"/>
        <v>0</v>
      </c>
      <c r="BA61" s="1">
        <f t="shared" si="31"/>
        <v>0</v>
      </c>
      <c r="BB61" s="1">
        <f t="shared" si="31"/>
        <v>0</v>
      </c>
      <c r="BC61" s="1">
        <f t="shared" si="13"/>
        <v>13140.6</v>
      </c>
      <c r="BD61" s="1">
        <f t="shared" si="31"/>
        <v>12918.7</v>
      </c>
      <c r="BE61" s="1">
        <f t="shared" si="31"/>
        <v>0</v>
      </c>
      <c r="BF61" s="1">
        <f t="shared" si="31"/>
        <v>0</v>
      </c>
      <c r="BG61" s="1">
        <f t="shared" si="31"/>
        <v>0</v>
      </c>
      <c r="BH61" s="1">
        <f t="shared" si="10"/>
        <v>12918.7</v>
      </c>
      <c r="BI61" s="1">
        <f t="shared" si="31"/>
        <v>12748.710000000001</v>
      </c>
      <c r="BJ61" s="1">
        <f t="shared" si="31"/>
        <v>0</v>
      </c>
      <c r="BK61" s="1">
        <f t="shared" si="31"/>
        <v>0</v>
      </c>
      <c r="BL61" s="1">
        <f t="shared" si="31"/>
        <v>0</v>
      </c>
      <c r="BM61" s="1">
        <f t="shared" si="31"/>
        <v>11022.3</v>
      </c>
      <c r="BN61" s="1">
        <f t="shared" si="31"/>
        <v>14718.26</v>
      </c>
      <c r="BO61" s="1">
        <f t="shared" si="31"/>
        <v>14627.56</v>
      </c>
      <c r="BP61" s="1">
        <f t="shared" si="31"/>
        <v>0</v>
      </c>
      <c r="BQ61" s="1">
        <f t="shared" si="31"/>
        <v>0</v>
      </c>
      <c r="BR61" s="1">
        <f t="shared" si="31"/>
        <v>196.86</v>
      </c>
      <c r="BS61" s="1">
        <f t="shared" si="31"/>
        <v>196.86</v>
      </c>
      <c r="BT61" s="1">
        <f t="shared" si="31"/>
        <v>0</v>
      </c>
      <c r="BU61" s="1">
        <f t="shared" si="31"/>
        <v>0</v>
      </c>
      <c r="BV61" s="1">
        <f t="shared" si="31"/>
        <v>14521.4</v>
      </c>
      <c r="BW61" s="1">
        <f t="shared" si="31"/>
        <v>14430.699999999999</v>
      </c>
      <c r="BX61" s="1">
        <f t="shared" si="31"/>
        <v>15398.4</v>
      </c>
      <c r="BY61" s="1">
        <f t="shared" si="31"/>
        <v>0</v>
      </c>
      <c r="BZ61" s="1">
        <f t="shared" si="31"/>
        <v>2100</v>
      </c>
      <c r="CA61" s="1">
        <f t="shared" si="31"/>
        <v>0</v>
      </c>
      <c r="CB61" s="1">
        <f t="shared" si="31"/>
        <v>13298.4</v>
      </c>
      <c r="CC61" s="1">
        <f t="shared" ref="CC61:CF61" si="32">CC63+CC66</f>
        <v>13140.6</v>
      </c>
      <c r="CD61" s="1">
        <f t="shared" si="32"/>
        <v>0</v>
      </c>
      <c r="CE61" s="1">
        <f t="shared" si="32"/>
        <v>0</v>
      </c>
      <c r="CF61" s="1">
        <f t="shared" si="32"/>
        <v>0</v>
      </c>
      <c r="CG61" s="1">
        <f t="shared" si="17"/>
        <v>13140.6</v>
      </c>
      <c r="CH61" s="1">
        <f t="shared" ref="CH61:CK61" si="33">CH63+CH66</f>
        <v>12918.7</v>
      </c>
      <c r="CI61" s="1">
        <f t="shared" si="33"/>
        <v>0</v>
      </c>
      <c r="CJ61" s="1">
        <f t="shared" si="33"/>
        <v>0</v>
      </c>
      <c r="CK61" s="1">
        <f t="shared" si="33"/>
        <v>0</v>
      </c>
      <c r="CL61" s="1">
        <f t="shared" si="30"/>
        <v>12918.7</v>
      </c>
      <c r="CM61" s="1">
        <f t="shared" ref="CM61:CQ61" si="34">CM63+CM66</f>
        <v>12748.710000000001</v>
      </c>
      <c r="CN61" s="1">
        <f t="shared" si="34"/>
        <v>0</v>
      </c>
      <c r="CO61" s="1">
        <f t="shared" si="34"/>
        <v>0</v>
      </c>
      <c r="CP61" s="1">
        <f t="shared" si="34"/>
        <v>0</v>
      </c>
      <c r="CQ61" s="1">
        <f t="shared" si="34"/>
        <v>11022.3</v>
      </c>
    </row>
    <row r="62" spans="1:95" x14ac:dyDescent="0.25">
      <c r="A62" s="9" t="s">
        <v>66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0"/>
      <c r="AT62" s="11"/>
      <c r="AU62" s="11"/>
      <c r="AV62" s="11"/>
      <c r="AW62" s="11"/>
      <c r="AX62" s="1">
        <f t="shared" si="12"/>
        <v>0</v>
      </c>
      <c r="AY62" s="11"/>
      <c r="AZ62" s="11"/>
      <c r="BA62" s="11"/>
      <c r="BB62" s="11"/>
      <c r="BC62" s="1">
        <f t="shared" si="13"/>
        <v>0</v>
      </c>
      <c r="BD62" s="11"/>
      <c r="BE62" s="11"/>
      <c r="BF62" s="11"/>
      <c r="BG62" s="11"/>
      <c r="BH62" s="1">
        <f t="shared" si="10"/>
        <v>0</v>
      </c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">
        <f t="shared" si="17"/>
        <v>0</v>
      </c>
      <c r="CH62" s="11"/>
      <c r="CI62" s="11"/>
      <c r="CJ62" s="11"/>
      <c r="CK62" s="11"/>
      <c r="CL62" s="1">
        <f t="shared" si="30"/>
        <v>0</v>
      </c>
      <c r="CM62" s="11"/>
      <c r="CN62" s="11"/>
      <c r="CO62" s="11"/>
      <c r="CP62" s="11"/>
      <c r="CQ62" s="11"/>
    </row>
    <row r="63" spans="1:95" ht="45" x14ac:dyDescent="0.25">
      <c r="A63" s="9" t="s">
        <v>333</v>
      </c>
      <c r="B63" s="10" t="s">
        <v>334</v>
      </c>
      <c r="C63" s="10" t="s">
        <v>65</v>
      </c>
      <c r="D63" s="10" t="s">
        <v>65</v>
      </c>
      <c r="E63" s="10" t="s">
        <v>65</v>
      </c>
      <c r="F63" s="10" t="s">
        <v>65</v>
      </c>
      <c r="G63" s="10" t="s">
        <v>65</v>
      </c>
      <c r="H63" s="10" t="s">
        <v>65</v>
      </c>
      <c r="I63" s="10" t="s">
        <v>65</v>
      </c>
      <c r="J63" s="10" t="s">
        <v>65</v>
      </c>
      <c r="K63" s="10" t="s">
        <v>65</v>
      </c>
      <c r="L63" s="10" t="s">
        <v>65</v>
      </c>
      <c r="M63" s="10" t="s">
        <v>65</v>
      </c>
      <c r="N63" s="10" t="s">
        <v>65</v>
      </c>
      <c r="O63" s="10" t="s">
        <v>65</v>
      </c>
      <c r="P63" s="10" t="s">
        <v>65</v>
      </c>
      <c r="Q63" s="10" t="s">
        <v>65</v>
      </c>
      <c r="R63" s="10" t="s">
        <v>65</v>
      </c>
      <c r="S63" s="10" t="s">
        <v>65</v>
      </c>
      <c r="T63" s="10" t="s">
        <v>65</v>
      </c>
      <c r="U63" s="10" t="s">
        <v>65</v>
      </c>
      <c r="V63" s="10" t="s">
        <v>65</v>
      </c>
      <c r="W63" s="10" t="s">
        <v>65</v>
      </c>
      <c r="X63" s="10" t="s">
        <v>65</v>
      </c>
      <c r="Y63" s="10" t="s">
        <v>65</v>
      </c>
      <c r="Z63" s="10" t="s">
        <v>65</v>
      </c>
      <c r="AA63" s="10" t="s">
        <v>65</v>
      </c>
      <c r="AB63" s="10" t="s">
        <v>65</v>
      </c>
      <c r="AC63" s="10" t="s">
        <v>65</v>
      </c>
      <c r="AD63" s="10" t="s">
        <v>65</v>
      </c>
      <c r="AE63" s="10" t="s">
        <v>65</v>
      </c>
      <c r="AF63" s="10" t="s">
        <v>65</v>
      </c>
      <c r="AG63" s="10" t="s">
        <v>65</v>
      </c>
      <c r="AH63" s="10" t="s">
        <v>65</v>
      </c>
      <c r="AI63" s="1">
        <f t="shared" ref="AI63:CB63" si="35">AI65</f>
        <v>4582.76</v>
      </c>
      <c r="AJ63" s="1">
        <f t="shared" si="35"/>
        <v>4582.76</v>
      </c>
      <c r="AK63" s="1">
        <f t="shared" si="35"/>
        <v>0</v>
      </c>
      <c r="AL63" s="1">
        <f t="shared" si="35"/>
        <v>0</v>
      </c>
      <c r="AM63" s="1">
        <f t="shared" si="35"/>
        <v>196.86</v>
      </c>
      <c r="AN63" s="1">
        <f t="shared" si="35"/>
        <v>196.86</v>
      </c>
      <c r="AO63" s="1">
        <f t="shared" si="35"/>
        <v>0</v>
      </c>
      <c r="AP63" s="1">
        <f t="shared" si="35"/>
        <v>0</v>
      </c>
      <c r="AQ63" s="1">
        <f t="shared" si="35"/>
        <v>4385.8999999999996</v>
      </c>
      <c r="AR63" s="1">
        <f t="shared" si="35"/>
        <v>4385.8999999999996</v>
      </c>
      <c r="AS63" s="10" t="s">
        <v>65</v>
      </c>
      <c r="AT63" s="1">
        <f t="shared" si="35"/>
        <v>6352.6</v>
      </c>
      <c r="AU63" s="1">
        <f t="shared" si="35"/>
        <v>0</v>
      </c>
      <c r="AV63" s="1">
        <f t="shared" si="35"/>
        <v>2100</v>
      </c>
      <c r="AW63" s="1">
        <f t="shared" si="35"/>
        <v>0</v>
      </c>
      <c r="AX63" s="1">
        <f t="shared" si="12"/>
        <v>4252.6000000000004</v>
      </c>
      <c r="AY63" s="1">
        <f t="shared" si="35"/>
        <v>3538</v>
      </c>
      <c r="AZ63" s="1">
        <f t="shared" si="35"/>
        <v>0</v>
      </c>
      <c r="BA63" s="1">
        <f t="shared" si="35"/>
        <v>0</v>
      </c>
      <c r="BB63" s="1">
        <f t="shared" si="35"/>
        <v>0</v>
      </c>
      <c r="BC63" s="1">
        <f t="shared" si="13"/>
        <v>3538</v>
      </c>
      <c r="BD63" s="1">
        <f t="shared" si="35"/>
        <v>3342</v>
      </c>
      <c r="BE63" s="1">
        <f t="shared" si="35"/>
        <v>0</v>
      </c>
      <c r="BF63" s="1">
        <f t="shared" si="35"/>
        <v>0</v>
      </c>
      <c r="BG63" s="1">
        <f t="shared" si="35"/>
        <v>0</v>
      </c>
      <c r="BH63" s="1">
        <f t="shared" si="10"/>
        <v>3342</v>
      </c>
      <c r="BI63" s="1">
        <f t="shared" si="35"/>
        <v>3172</v>
      </c>
      <c r="BJ63" s="1">
        <f t="shared" si="35"/>
        <v>0</v>
      </c>
      <c r="BK63" s="1">
        <f t="shared" si="35"/>
        <v>0</v>
      </c>
      <c r="BL63" s="1">
        <f t="shared" si="35"/>
        <v>0</v>
      </c>
      <c r="BM63" s="1">
        <f t="shared" si="35"/>
        <v>3172</v>
      </c>
      <c r="BN63" s="1">
        <f t="shared" si="35"/>
        <v>4582.76</v>
      </c>
      <c r="BO63" s="1">
        <f t="shared" si="35"/>
        <v>4582.76</v>
      </c>
      <c r="BP63" s="1">
        <f t="shared" si="35"/>
        <v>0</v>
      </c>
      <c r="BQ63" s="1">
        <f t="shared" si="35"/>
        <v>0</v>
      </c>
      <c r="BR63" s="1">
        <f t="shared" si="35"/>
        <v>196.86</v>
      </c>
      <c r="BS63" s="1">
        <f t="shared" si="35"/>
        <v>196.86</v>
      </c>
      <c r="BT63" s="1">
        <f t="shared" si="35"/>
        <v>0</v>
      </c>
      <c r="BU63" s="1">
        <f t="shared" si="35"/>
        <v>0</v>
      </c>
      <c r="BV63" s="1">
        <f t="shared" si="35"/>
        <v>4385.8999999999996</v>
      </c>
      <c r="BW63" s="1">
        <f t="shared" si="35"/>
        <v>4385.8999999999996</v>
      </c>
      <c r="BX63" s="1">
        <f t="shared" si="35"/>
        <v>6352.6</v>
      </c>
      <c r="BY63" s="1">
        <f t="shared" si="35"/>
        <v>0</v>
      </c>
      <c r="BZ63" s="1">
        <f t="shared" si="35"/>
        <v>2100</v>
      </c>
      <c r="CA63" s="1">
        <f t="shared" si="35"/>
        <v>0</v>
      </c>
      <c r="CB63" s="1">
        <f t="shared" si="35"/>
        <v>4252.6000000000004</v>
      </c>
      <c r="CC63" s="1">
        <f t="shared" ref="CC63:CF63" si="36">CC65</f>
        <v>3538</v>
      </c>
      <c r="CD63" s="1">
        <f t="shared" si="36"/>
        <v>0</v>
      </c>
      <c r="CE63" s="1">
        <f t="shared" si="36"/>
        <v>0</v>
      </c>
      <c r="CF63" s="1">
        <f t="shared" si="36"/>
        <v>0</v>
      </c>
      <c r="CG63" s="1">
        <f t="shared" si="17"/>
        <v>3538</v>
      </c>
      <c r="CH63" s="1">
        <f t="shared" ref="CH63:CK63" si="37">CH65</f>
        <v>3342</v>
      </c>
      <c r="CI63" s="1">
        <f t="shared" si="37"/>
        <v>0</v>
      </c>
      <c r="CJ63" s="1">
        <f t="shared" si="37"/>
        <v>0</v>
      </c>
      <c r="CK63" s="1">
        <f t="shared" si="37"/>
        <v>0</v>
      </c>
      <c r="CL63" s="1">
        <f t="shared" si="30"/>
        <v>3342</v>
      </c>
      <c r="CM63" s="1">
        <f t="shared" ref="CM63:CQ63" si="38">CM65</f>
        <v>3172</v>
      </c>
      <c r="CN63" s="1">
        <f t="shared" si="38"/>
        <v>0</v>
      </c>
      <c r="CO63" s="1">
        <f t="shared" si="38"/>
        <v>0</v>
      </c>
      <c r="CP63" s="1">
        <f t="shared" si="38"/>
        <v>0</v>
      </c>
      <c r="CQ63" s="1">
        <f t="shared" si="38"/>
        <v>3172</v>
      </c>
    </row>
    <row r="64" spans="1:95" x14ac:dyDescent="0.25">
      <c r="A64" s="9" t="s">
        <v>66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0"/>
      <c r="AT64" s="11"/>
      <c r="AU64" s="11"/>
      <c r="AV64" s="11"/>
      <c r="AW64" s="11"/>
      <c r="AX64" s="1">
        <f t="shared" si="12"/>
        <v>0</v>
      </c>
      <c r="AY64" s="11"/>
      <c r="AZ64" s="11"/>
      <c r="BA64" s="11"/>
      <c r="BB64" s="11"/>
      <c r="BC64" s="1">
        <f t="shared" si="13"/>
        <v>0</v>
      </c>
      <c r="BD64" s="11"/>
      <c r="BE64" s="11"/>
      <c r="BF64" s="11"/>
      <c r="BG64" s="11"/>
      <c r="BH64" s="1">
        <f t="shared" si="10"/>
        <v>0</v>
      </c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">
        <f t="shared" si="17"/>
        <v>0</v>
      </c>
      <c r="CH64" s="11"/>
      <c r="CI64" s="11"/>
      <c r="CJ64" s="11"/>
      <c r="CK64" s="11"/>
      <c r="CL64" s="1">
        <f t="shared" si="30"/>
        <v>0</v>
      </c>
      <c r="CM64" s="11"/>
      <c r="CN64" s="11"/>
      <c r="CO64" s="11"/>
      <c r="CP64" s="11"/>
      <c r="CQ64" s="11"/>
    </row>
    <row r="65" spans="1:95" ht="112.5" x14ac:dyDescent="0.25">
      <c r="A65" s="9" t="s">
        <v>335</v>
      </c>
      <c r="B65" s="10" t="s">
        <v>336</v>
      </c>
      <c r="C65" s="10" t="s">
        <v>337</v>
      </c>
      <c r="D65" s="10" t="s">
        <v>338</v>
      </c>
      <c r="E65" s="10" t="s">
        <v>339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 t="s">
        <v>340</v>
      </c>
      <c r="AG65" s="10" t="s">
        <v>204</v>
      </c>
      <c r="AH65" s="10" t="s">
        <v>117</v>
      </c>
      <c r="AI65" s="1">
        <v>4582.76</v>
      </c>
      <c r="AJ65" s="1">
        <v>4582.76</v>
      </c>
      <c r="AK65" s="1">
        <v>0</v>
      </c>
      <c r="AL65" s="1">
        <v>0</v>
      </c>
      <c r="AM65" s="1">
        <v>196.86</v>
      </c>
      <c r="AN65" s="1">
        <v>196.86</v>
      </c>
      <c r="AO65" s="1">
        <v>0</v>
      </c>
      <c r="AP65" s="1">
        <v>0</v>
      </c>
      <c r="AQ65" s="1">
        <v>4385.8999999999996</v>
      </c>
      <c r="AR65" s="1">
        <v>4385.8999999999996</v>
      </c>
      <c r="AS65" s="10" t="s">
        <v>204</v>
      </c>
      <c r="AT65" s="1">
        <v>6352.6</v>
      </c>
      <c r="AU65" s="1">
        <v>0</v>
      </c>
      <c r="AV65" s="1">
        <v>2100</v>
      </c>
      <c r="AW65" s="1">
        <v>0</v>
      </c>
      <c r="AX65" s="1">
        <f t="shared" si="12"/>
        <v>4252.6000000000004</v>
      </c>
      <c r="AY65" s="1">
        <v>3538</v>
      </c>
      <c r="AZ65" s="1">
        <v>0</v>
      </c>
      <c r="BA65" s="1">
        <v>0</v>
      </c>
      <c r="BB65" s="1">
        <v>0</v>
      </c>
      <c r="BC65" s="1">
        <f t="shared" si="13"/>
        <v>3538</v>
      </c>
      <c r="BD65" s="1">
        <v>3342</v>
      </c>
      <c r="BE65" s="1">
        <v>0</v>
      </c>
      <c r="BF65" s="1">
        <v>0</v>
      </c>
      <c r="BG65" s="1">
        <v>0</v>
      </c>
      <c r="BH65" s="1">
        <f t="shared" si="10"/>
        <v>3342</v>
      </c>
      <c r="BI65" s="1">
        <v>3172</v>
      </c>
      <c r="BJ65" s="1">
        <v>0</v>
      </c>
      <c r="BK65" s="1">
        <v>0</v>
      </c>
      <c r="BL65" s="1">
        <v>0</v>
      </c>
      <c r="BM65" s="1">
        <f>BI65</f>
        <v>3172</v>
      </c>
      <c r="BN65" s="1">
        <v>4582.76</v>
      </c>
      <c r="BO65" s="1">
        <v>4582.76</v>
      </c>
      <c r="BP65" s="1">
        <v>0</v>
      </c>
      <c r="BQ65" s="1">
        <v>0</v>
      </c>
      <c r="BR65" s="1">
        <v>196.86</v>
      </c>
      <c r="BS65" s="1">
        <v>196.86</v>
      </c>
      <c r="BT65" s="1">
        <v>0</v>
      </c>
      <c r="BU65" s="1">
        <v>0</v>
      </c>
      <c r="BV65" s="1">
        <v>4385.8999999999996</v>
      </c>
      <c r="BW65" s="1">
        <v>4385.8999999999996</v>
      </c>
      <c r="BX65" s="1">
        <v>6352.6</v>
      </c>
      <c r="BY65" s="1">
        <v>0</v>
      </c>
      <c r="BZ65" s="1">
        <v>2100</v>
      </c>
      <c r="CA65" s="1">
        <v>0</v>
      </c>
      <c r="CB65" s="1">
        <v>4252.6000000000004</v>
      </c>
      <c r="CC65" s="1">
        <v>3538</v>
      </c>
      <c r="CD65" s="1">
        <v>0</v>
      </c>
      <c r="CE65" s="1">
        <v>0</v>
      </c>
      <c r="CF65" s="1">
        <v>0</v>
      </c>
      <c r="CG65" s="1">
        <f t="shared" si="17"/>
        <v>3538</v>
      </c>
      <c r="CH65" s="1">
        <v>3342</v>
      </c>
      <c r="CI65" s="1">
        <v>0</v>
      </c>
      <c r="CJ65" s="1">
        <v>0</v>
      </c>
      <c r="CK65" s="1">
        <v>0</v>
      </c>
      <c r="CL65" s="1">
        <f t="shared" si="30"/>
        <v>3342</v>
      </c>
      <c r="CM65" s="1">
        <v>3172</v>
      </c>
      <c r="CN65" s="1">
        <v>0</v>
      </c>
      <c r="CO65" s="1">
        <v>0</v>
      </c>
      <c r="CP65" s="1">
        <v>0</v>
      </c>
      <c r="CQ65" s="1">
        <f>CM65</f>
        <v>3172</v>
      </c>
    </row>
    <row r="66" spans="1:95" ht="56.25" x14ac:dyDescent="0.25">
      <c r="A66" s="9" t="s">
        <v>341</v>
      </c>
      <c r="B66" s="10" t="s">
        <v>342</v>
      </c>
      <c r="C66" s="10" t="s">
        <v>65</v>
      </c>
      <c r="D66" s="10" t="s">
        <v>65</v>
      </c>
      <c r="E66" s="10" t="s">
        <v>65</v>
      </c>
      <c r="F66" s="10" t="s">
        <v>65</v>
      </c>
      <c r="G66" s="10" t="s">
        <v>65</v>
      </c>
      <c r="H66" s="10" t="s">
        <v>65</v>
      </c>
      <c r="I66" s="10" t="s">
        <v>65</v>
      </c>
      <c r="J66" s="10" t="s">
        <v>65</v>
      </c>
      <c r="K66" s="10" t="s">
        <v>65</v>
      </c>
      <c r="L66" s="10" t="s">
        <v>65</v>
      </c>
      <c r="M66" s="10" t="s">
        <v>65</v>
      </c>
      <c r="N66" s="10" t="s">
        <v>65</v>
      </c>
      <c r="O66" s="10" t="s">
        <v>65</v>
      </c>
      <c r="P66" s="10" t="s">
        <v>65</v>
      </c>
      <c r="Q66" s="10" t="s">
        <v>65</v>
      </c>
      <c r="R66" s="10" t="s">
        <v>65</v>
      </c>
      <c r="S66" s="10" t="s">
        <v>65</v>
      </c>
      <c r="T66" s="10" t="s">
        <v>65</v>
      </c>
      <c r="U66" s="10" t="s">
        <v>65</v>
      </c>
      <c r="V66" s="10" t="s">
        <v>65</v>
      </c>
      <c r="W66" s="10" t="s">
        <v>65</v>
      </c>
      <c r="X66" s="10" t="s">
        <v>65</v>
      </c>
      <c r="Y66" s="10" t="s">
        <v>65</v>
      </c>
      <c r="Z66" s="10" t="s">
        <v>65</v>
      </c>
      <c r="AA66" s="10" t="s">
        <v>65</v>
      </c>
      <c r="AB66" s="10" t="s">
        <v>65</v>
      </c>
      <c r="AC66" s="10" t="s">
        <v>65</v>
      </c>
      <c r="AD66" s="10" t="s">
        <v>65</v>
      </c>
      <c r="AE66" s="10" t="s">
        <v>65</v>
      </c>
      <c r="AF66" s="10" t="s">
        <v>65</v>
      </c>
      <c r="AG66" s="10" t="s">
        <v>65</v>
      </c>
      <c r="AH66" s="10" t="s">
        <v>65</v>
      </c>
      <c r="AI66" s="1">
        <f t="shared" ref="AI66:CB66" si="39">AI68+AI69</f>
        <v>10135.5</v>
      </c>
      <c r="AJ66" s="1">
        <f t="shared" si="39"/>
        <v>10044.799999999999</v>
      </c>
      <c r="AK66" s="1">
        <f t="shared" si="39"/>
        <v>0</v>
      </c>
      <c r="AL66" s="1">
        <f t="shared" si="39"/>
        <v>0</v>
      </c>
      <c r="AM66" s="1">
        <f t="shared" si="39"/>
        <v>0</v>
      </c>
      <c r="AN66" s="1">
        <f t="shared" si="39"/>
        <v>0</v>
      </c>
      <c r="AO66" s="1">
        <f t="shared" si="39"/>
        <v>0</v>
      </c>
      <c r="AP66" s="1">
        <f t="shared" si="39"/>
        <v>0</v>
      </c>
      <c r="AQ66" s="1">
        <f t="shared" si="39"/>
        <v>10135.5</v>
      </c>
      <c r="AR66" s="1">
        <f t="shared" si="39"/>
        <v>10044.799999999999</v>
      </c>
      <c r="AS66" s="10" t="s">
        <v>65</v>
      </c>
      <c r="AT66" s="1">
        <f t="shared" si="39"/>
        <v>9045.7999999999993</v>
      </c>
      <c r="AU66" s="1">
        <f t="shared" si="39"/>
        <v>0</v>
      </c>
      <c r="AV66" s="1">
        <f t="shared" si="39"/>
        <v>0</v>
      </c>
      <c r="AW66" s="1">
        <f t="shared" si="39"/>
        <v>0</v>
      </c>
      <c r="AX66" s="1">
        <f t="shared" si="12"/>
        <v>9045.7999999999993</v>
      </c>
      <c r="AY66" s="1">
        <f t="shared" si="39"/>
        <v>9602.6</v>
      </c>
      <c r="AZ66" s="1">
        <f t="shared" si="39"/>
        <v>0</v>
      </c>
      <c r="BA66" s="1">
        <f t="shared" si="39"/>
        <v>0</v>
      </c>
      <c r="BB66" s="1">
        <f t="shared" si="39"/>
        <v>0</v>
      </c>
      <c r="BC66" s="1">
        <f t="shared" si="13"/>
        <v>9602.6</v>
      </c>
      <c r="BD66" s="1">
        <f t="shared" ref="BD66" si="40">BD68+BD69</f>
        <v>9576.7000000000007</v>
      </c>
      <c r="BE66" s="1">
        <f t="shared" si="39"/>
        <v>0</v>
      </c>
      <c r="BF66" s="1">
        <f t="shared" si="39"/>
        <v>0</v>
      </c>
      <c r="BG66" s="1">
        <f t="shared" si="39"/>
        <v>0</v>
      </c>
      <c r="BH66" s="1">
        <f t="shared" si="10"/>
        <v>9576.7000000000007</v>
      </c>
      <c r="BI66" s="1">
        <f t="shared" ref="BI66" si="41">BI68+BI69</f>
        <v>9576.7100000000009</v>
      </c>
      <c r="BJ66" s="1">
        <f t="shared" si="39"/>
        <v>0</v>
      </c>
      <c r="BK66" s="1">
        <f t="shared" si="39"/>
        <v>0</v>
      </c>
      <c r="BL66" s="1">
        <f t="shared" si="39"/>
        <v>0</v>
      </c>
      <c r="BM66" s="1">
        <f t="shared" si="39"/>
        <v>7850.3</v>
      </c>
      <c r="BN66" s="1">
        <f t="shared" si="39"/>
        <v>10135.5</v>
      </c>
      <c r="BO66" s="1">
        <f t="shared" si="39"/>
        <v>10044.799999999999</v>
      </c>
      <c r="BP66" s="1">
        <f t="shared" si="39"/>
        <v>0</v>
      </c>
      <c r="BQ66" s="1">
        <f t="shared" si="39"/>
        <v>0</v>
      </c>
      <c r="BR66" s="1">
        <f t="shared" si="39"/>
        <v>0</v>
      </c>
      <c r="BS66" s="1">
        <f t="shared" si="39"/>
        <v>0</v>
      </c>
      <c r="BT66" s="1">
        <f t="shared" si="39"/>
        <v>0</v>
      </c>
      <c r="BU66" s="1">
        <f t="shared" si="39"/>
        <v>0</v>
      </c>
      <c r="BV66" s="1">
        <f t="shared" si="39"/>
        <v>10135.5</v>
      </c>
      <c r="BW66" s="1">
        <f t="shared" si="39"/>
        <v>10044.799999999999</v>
      </c>
      <c r="BX66" s="1">
        <f t="shared" si="39"/>
        <v>9045.7999999999993</v>
      </c>
      <c r="BY66" s="1">
        <f t="shared" si="39"/>
        <v>0</v>
      </c>
      <c r="BZ66" s="1">
        <f t="shared" si="39"/>
        <v>0</v>
      </c>
      <c r="CA66" s="1">
        <f t="shared" si="39"/>
        <v>0</v>
      </c>
      <c r="CB66" s="1">
        <f t="shared" si="39"/>
        <v>9045.7999999999993</v>
      </c>
      <c r="CC66" s="1">
        <f t="shared" ref="CC66:CF66" si="42">CC68+CC69</f>
        <v>9602.6</v>
      </c>
      <c r="CD66" s="1">
        <f t="shared" si="42"/>
        <v>0</v>
      </c>
      <c r="CE66" s="1">
        <f t="shared" si="42"/>
        <v>0</v>
      </c>
      <c r="CF66" s="1">
        <f t="shared" si="42"/>
        <v>0</v>
      </c>
      <c r="CG66" s="1">
        <f t="shared" si="17"/>
        <v>9602.6</v>
      </c>
      <c r="CH66" s="1">
        <f t="shared" ref="CH66:CK66" si="43">CH68+CH69</f>
        <v>9576.7000000000007</v>
      </c>
      <c r="CI66" s="1">
        <f t="shared" si="43"/>
        <v>0</v>
      </c>
      <c r="CJ66" s="1">
        <f t="shared" si="43"/>
        <v>0</v>
      </c>
      <c r="CK66" s="1">
        <f t="shared" si="43"/>
        <v>0</v>
      </c>
      <c r="CL66" s="1">
        <f t="shared" si="30"/>
        <v>9576.7000000000007</v>
      </c>
      <c r="CM66" s="1">
        <f t="shared" ref="CM66:CQ66" si="44">CM68+CM69</f>
        <v>9576.7100000000009</v>
      </c>
      <c r="CN66" s="1">
        <f t="shared" si="44"/>
        <v>0</v>
      </c>
      <c r="CO66" s="1">
        <f t="shared" si="44"/>
        <v>0</v>
      </c>
      <c r="CP66" s="1">
        <f t="shared" si="44"/>
        <v>0</v>
      </c>
      <c r="CQ66" s="1">
        <f t="shared" si="44"/>
        <v>7850.3</v>
      </c>
    </row>
    <row r="67" spans="1:95" x14ac:dyDescent="0.25">
      <c r="A67" s="9" t="s">
        <v>66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0"/>
      <c r="AT67" s="11"/>
      <c r="AU67" s="11"/>
      <c r="AV67" s="11"/>
      <c r="AW67" s="11"/>
      <c r="AX67" s="1">
        <f t="shared" si="12"/>
        <v>0</v>
      </c>
      <c r="AY67" s="11"/>
      <c r="AZ67" s="11"/>
      <c r="BA67" s="11"/>
      <c r="BB67" s="11"/>
      <c r="BC67" s="1">
        <f t="shared" si="13"/>
        <v>0</v>
      </c>
      <c r="BD67" s="11"/>
      <c r="BE67" s="11"/>
      <c r="BF67" s="11"/>
      <c r="BG67" s="11"/>
      <c r="BH67" s="1">
        <f t="shared" si="10"/>
        <v>0</v>
      </c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">
        <f t="shared" si="17"/>
        <v>0</v>
      </c>
      <c r="CH67" s="11"/>
      <c r="CI67" s="11"/>
      <c r="CJ67" s="11"/>
      <c r="CK67" s="11"/>
      <c r="CL67" s="1">
        <f t="shared" si="30"/>
        <v>0</v>
      </c>
      <c r="CM67" s="11"/>
      <c r="CN67" s="11"/>
      <c r="CO67" s="11"/>
      <c r="CP67" s="11"/>
      <c r="CQ67" s="11"/>
    </row>
    <row r="68" spans="1:95" ht="112.5" x14ac:dyDescent="0.25">
      <c r="A68" s="9" t="s">
        <v>343</v>
      </c>
      <c r="B68" s="10" t="s">
        <v>344</v>
      </c>
      <c r="C68" s="10" t="s">
        <v>345</v>
      </c>
      <c r="D68" s="10" t="s">
        <v>346</v>
      </c>
      <c r="E68" s="10" t="s">
        <v>347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 t="s">
        <v>348</v>
      </c>
      <c r="AG68" s="10" t="s">
        <v>349</v>
      </c>
      <c r="AH68" s="10" t="s">
        <v>302</v>
      </c>
      <c r="AI68" s="1">
        <v>7835.3</v>
      </c>
      <c r="AJ68" s="1">
        <v>7832.69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7835.3</v>
      </c>
      <c r="AR68" s="1">
        <v>7832.69</v>
      </c>
      <c r="AS68" s="10" t="s">
        <v>349</v>
      </c>
      <c r="AT68" s="1">
        <v>7850.3</v>
      </c>
      <c r="AU68" s="1">
        <v>0</v>
      </c>
      <c r="AV68" s="1">
        <v>0</v>
      </c>
      <c r="AW68" s="1">
        <v>0</v>
      </c>
      <c r="AX68" s="1">
        <f t="shared" si="12"/>
        <v>7850.3</v>
      </c>
      <c r="AY68" s="1">
        <v>8233.1</v>
      </c>
      <c r="AZ68" s="1">
        <v>0</v>
      </c>
      <c r="BA68" s="1">
        <v>0</v>
      </c>
      <c r="BB68" s="1">
        <v>0</v>
      </c>
      <c r="BC68" s="1">
        <f t="shared" si="13"/>
        <v>8233.1</v>
      </c>
      <c r="BD68" s="1">
        <v>8233.1</v>
      </c>
      <c r="BE68" s="1">
        <v>0</v>
      </c>
      <c r="BF68" s="1">
        <v>0</v>
      </c>
      <c r="BG68" s="1">
        <v>0</v>
      </c>
      <c r="BH68" s="1">
        <f t="shared" si="10"/>
        <v>8233.1</v>
      </c>
      <c r="BI68" s="1">
        <v>8233.1</v>
      </c>
      <c r="BJ68" s="1">
        <v>0</v>
      </c>
      <c r="BK68" s="1">
        <v>0</v>
      </c>
      <c r="BL68" s="1">
        <v>0</v>
      </c>
      <c r="BM68" s="1">
        <v>7850.3</v>
      </c>
      <c r="BN68" s="1">
        <v>7835.3</v>
      </c>
      <c r="BO68" s="1">
        <v>7832.69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7835.3</v>
      </c>
      <c r="BW68" s="1">
        <v>7832.69</v>
      </c>
      <c r="BX68" s="1">
        <v>7850.3</v>
      </c>
      <c r="BY68" s="1">
        <v>0</v>
      </c>
      <c r="BZ68" s="1">
        <v>0</v>
      </c>
      <c r="CA68" s="1">
        <v>0</v>
      </c>
      <c r="CB68" s="1">
        <v>7850.3</v>
      </c>
      <c r="CC68" s="1">
        <v>8233.1</v>
      </c>
      <c r="CD68" s="1">
        <v>0</v>
      </c>
      <c r="CE68" s="1">
        <v>0</v>
      </c>
      <c r="CF68" s="1">
        <v>0</v>
      </c>
      <c r="CG68" s="1">
        <f t="shared" si="17"/>
        <v>8233.1</v>
      </c>
      <c r="CH68" s="1">
        <v>8233.1</v>
      </c>
      <c r="CI68" s="1">
        <v>0</v>
      </c>
      <c r="CJ68" s="1">
        <v>0</v>
      </c>
      <c r="CK68" s="1">
        <v>0</v>
      </c>
      <c r="CL68" s="1">
        <f t="shared" si="30"/>
        <v>8233.1</v>
      </c>
      <c r="CM68" s="1">
        <v>8233.1</v>
      </c>
      <c r="CN68" s="1">
        <v>0</v>
      </c>
      <c r="CO68" s="1">
        <v>0</v>
      </c>
      <c r="CP68" s="1">
        <v>0</v>
      </c>
      <c r="CQ68" s="1">
        <v>7850.3</v>
      </c>
    </row>
    <row r="69" spans="1:95" ht="112.5" x14ac:dyDescent="0.25">
      <c r="A69" s="9" t="s">
        <v>350</v>
      </c>
      <c r="B69" s="10" t="s">
        <v>351</v>
      </c>
      <c r="C69" s="10" t="s">
        <v>352</v>
      </c>
      <c r="D69" s="10" t="s">
        <v>353</v>
      </c>
      <c r="E69" s="10" t="s">
        <v>354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 t="s">
        <v>355</v>
      </c>
      <c r="AH69" s="10" t="s">
        <v>263</v>
      </c>
      <c r="AI69" s="1">
        <v>2300.1999999999998</v>
      </c>
      <c r="AJ69" s="1">
        <v>2212.11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2300.1999999999998</v>
      </c>
      <c r="AR69" s="1">
        <v>2212.11</v>
      </c>
      <c r="AS69" s="10" t="s">
        <v>355</v>
      </c>
      <c r="AT69" s="1">
        <v>1195.5</v>
      </c>
      <c r="AU69" s="1">
        <v>0</v>
      </c>
      <c r="AV69" s="1">
        <v>0</v>
      </c>
      <c r="AW69" s="1">
        <v>0</v>
      </c>
      <c r="AX69" s="1">
        <f t="shared" si="12"/>
        <v>1195.5</v>
      </c>
      <c r="AY69" s="1">
        <f>644+725.5</f>
        <v>1369.5</v>
      </c>
      <c r="AZ69" s="1">
        <v>0</v>
      </c>
      <c r="BA69" s="1">
        <v>0</v>
      </c>
      <c r="BB69" s="1">
        <v>0</v>
      </c>
      <c r="BC69" s="1">
        <f t="shared" si="13"/>
        <v>1369.5</v>
      </c>
      <c r="BD69" s="1">
        <f>538.1+805.5</f>
        <v>1343.6</v>
      </c>
      <c r="BE69" s="1">
        <v>0</v>
      </c>
      <c r="BF69" s="1">
        <v>0</v>
      </c>
      <c r="BG69" s="1">
        <v>0</v>
      </c>
      <c r="BH69" s="1">
        <f t="shared" si="10"/>
        <v>1343.6</v>
      </c>
      <c r="BI69" s="1">
        <f>538.11+805.5</f>
        <v>1343.6100000000001</v>
      </c>
      <c r="BJ69" s="1">
        <v>0</v>
      </c>
      <c r="BK69" s="1">
        <v>0</v>
      </c>
      <c r="BL69" s="1">
        <v>0</v>
      </c>
      <c r="BM69" s="1">
        <v>0</v>
      </c>
      <c r="BN69" s="1">
        <v>2300.1999999999998</v>
      </c>
      <c r="BO69" s="1">
        <v>2212.11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2300.1999999999998</v>
      </c>
      <c r="BW69" s="1">
        <v>2212.11</v>
      </c>
      <c r="BX69" s="1">
        <v>1195.5</v>
      </c>
      <c r="BY69" s="1">
        <v>0</v>
      </c>
      <c r="BZ69" s="1">
        <v>0</v>
      </c>
      <c r="CA69" s="1">
        <v>0</v>
      </c>
      <c r="CB69" s="1">
        <v>1195.5</v>
      </c>
      <c r="CC69" s="1">
        <f>644+725.5</f>
        <v>1369.5</v>
      </c>
      <c r="CD69" s="1">
        <v>0</v>
      </c>
      <c r="CE69" s="1">
        <v>0</v>
      </c>
      <c r="CF69" s="1">
        <v>0</v>
      </c>
      <c r="CG69" s="1">
        <f t="shared" si="17"/>
        <v>1369.5</v>
      </c>
      <c r="CH69" s="1">
        <f>538.1+805.5</f>
        <v>1343.6</v>
      </c>
      <c r="CI69" s="1">
        <v>0</v>
      </c>
      <c r="CJ69" s="1">
        <v>0</v>
      </c>
      <c r="CK69" s="1">
        <v>0</v>
      </c>
      <c r="CL69" s="1">
        <f t="shared" si="30"/>
        <v>1343.6</v>
      </c>
      <c r="CM69" s="1">
        <f>538.11+805.5</f>
        <v>1343.6100000000001</v>
      </c>
      <c r="CN69" s="1">
        <v>0</v>
      </c>
      <c r="CO69" s="1">
        <v>0</v>
      </c>
      <c r="CP69" s="1">
        <v>0</v>
      </c>
      <c r="CQ69" s="1">
        <v>0</v>
      </c>
    </row>
    <row r="70" spans="1:95" ht="90" x14ac:dyDescent="0.25">
      <c r="A70" s="13" t="s">
        <v>356</v>
      </c>
      <c r="B70" s="10" t="s">
        <v>357</v>
      </c>
      <c r="C70" s="10" t="s">
        <v>65</v>
      </c>
      <c r="D70" s="10" t="s">
        <v>65</v>
      </c>
      <c r="E70" s="10" t="s">
        <v>65</v>
      </c>
      <c r="F70" s="10" t="s">
        <v>65</v>
      </c>
      <c r="G70" s="10" t="s">
        <v>65</v>
      </c>
      <c r="H70" s="10" t="s">
        <v>65</v>
      </c>
      <c r="I70" s="10" t="s">
        <v>65</v>
      </c>
      <c r="J70" s="10" t="s">
        <v>65</v>
      </c>
      <c r="K70" s="10" t="s">
        <v>65</v>
      </c>
      <c r="L70" s="10" t="s">
        <v>65</v>
      </c>
      <c r="M70" s="10" t="s">
        <v>65</v>
      </c>
      <c r="N70" s="10" t="s">
        <v>65</v>
      </c>
      <c r="O70" s="10" t="s">
        <v>65</v>
      </c>
      <c r="P70" s="10" t="s">
        <v>65</v>
      </c>
      <c r="Q70" s="10" t="s">
        <v>65</v>
      </c>
      <c r="R70" s="10" t="s">
        <v>65</v>
      </c>
      <c r="S70" s="10" t="s">
        <v>65</v>
      </c>
      <c r="T70" s="10" t="s">
        <v>65</v>
      </c>
      <c r="U70" s="10" t="s">
        <v>65</v>
      </c>
      <c r="V70" s="10" t="s">
        <v>65</v>
      </c>
      <c r="W70" s="10" t="s">
        <v>65</v>
      </c>
      <c r="X70" s="10" t="s">
        <v>65</v>
      </c>
      <c r="Y70" s="10" t="s">
        <v>65</v>
      </c>
      <c r="Z70" s="10" t="s">
        <v>65</v>
      </c>
      <c r="AA70" s="10" t="s">
        <v>65</v>
      </c>
      <c r="AB70" s="10" t="s">
        <v>65</v>
      </c>
      <c r="AC70" s="10" t="s">
        <v>65</v>
      </c>
      <c r="AD70" s="10" t="s">
        <v>65</v>
      </c>
      <c r="AE70" s="10" t="s">
        <v>65</v>
      </c>
      <c r="AF70" s="10" t="s">
        <v>65</v>
      </c>
      <c r="AG70" s="10" t="s">
        <v>65</v>
      </c>
      <c r="AH70" s="10" t="s">
        <v>65</v>
      </c>
      <c r="AI70" s="1">
        <f t="shared" ref="AI70:BW70" si="45">AI72+AI76</f>
        <v>32067.120000000003</v>
      </c>
      <c r="AJ70" s="1">
        <f t="shared" si="45"/>
        <v>31027.98</v>
      </c>
      <c r="AK70" s="1">
        <f t="shared" si="45"/>
        <v>8796.61</v>
      </c>
      <c r="AL70" s="1">
        <f t="shared" si="45"/>
        <v>8796.61</v>
      </c>
      <c r="AM70" s="1">
        <f t="shared" si="45"/>
        <v>22663.31</v>
      </c>
      <c r="AN70" s="1">
        <f t="shared" si="45"/>
        <v>21625.43</v>
      </c>
      <c r="AO70" s="1">
        <f t="shared" si="45"/>
        <v>0</v>
      </c>
      <c r="AP70" s="1">
        <f t="shared" si="45"/>
        <v>0</v>
      </c>
      <c r="AQ70" s="1">
        <f t="shared" si="45"/>
        <v>607.20000000000005</v>
      </c>
      <c r="AR70" s="1">
        <f t="shared" si="45"/>
        <v>605.94000000000005</v>
      </c>
      <c r="AS70" s="10" t="s">
        <v>65</v>
      </c>
      <c r="AT70" s="1">
        <f t="shared" si="45"/>
        <v>29646.700000000004</v>
      </c>
      <c r="AU70" s="1">
        <f t="shared" si="45"/>
        <v>2165.9</v>
      </c>
      <c r="AV70" s="1">
        <f t="shared" si="45"/>
        <v>26873.600000000002</v>
      </c>
      <c r="AW70" s="1">
        <f t="shared" si="45"/>
        <v>0</v>
      </c>
      <c r="AX70" s="1">
        <f t="shared" si="12"/>
        <v>607.20000000000073</v>
      </c>
      <c r="AY70" s="1">
        <f t="shared" si="45"/>
        <v>25435.800000000003</v>
      </c>
      <c r="AZ70" s="1">
        <f t="shared" si="45"/>
        <v>3338</v>
      </c>
      <c r="BA70" s="1">
        <f t="shared" si="45"/>
        <v>21490.600000000002</v>
      </c>
      <c r="BB70" s="1">
        <f t="shared" si="45"/>
        <v>0</v>
      </c>
      <c r="BC70" s="1">
        <f t="shared" si="13"/>
        <v>607.20000000000073</v>
      </c>
      <c r="BD70" s="1">
        <f t="shared" si="45"/>
        <v>25451.8</v>
      </c>
      <c r="BE70" s="1">
        <f t="shared" si="45"/>
        <v>3338</v>
      </c>
      <c r="BF70" s="1">
        <f t="shared" si="45"/>
        <v>21506.6</v>
      </c>
      <c r="BG70" s="1">
        <f t="shared" si="45"/>
        <v>0</v>
      </c>
      <c r="BH70" s="1">
        <f t="shared" si="10"/>
        <v>607.20000000000073</v>
      </c>
      <c r="BI70" s="1">
        <f t="shared" si="45"/>
        <v>25451.8</v>
      </c>
      <c r="BJ70" s="1">
        <f t="shared" si="45"/>
        <v>3338</v>
      </c>
      <c r="BK70" s="1">
        <f t="shared" si="45"/>
        <v>21506.6</v>
      </c>
      <c r="BL70" s="1">
        <f t="shared" si="45"/>
        <v>0</v>
      </c>
      <c r="BM70" s="1">
        <f t="shared" ref="BM70" si="46">BI70-BJ70-BK70-BL70</f>
        <v>607.20000000000073</v>
      </c>
      <c r="BN70" s="1">
        <f t="shared" si="45"/>
        <v>8148.6200000000008</v>
      </c>
      <c r="BO70" s="1">
        <f t="shared" si="45"/>
        <v>7384.9</v>
      </c>
      <c r="BP70" s="1">
        <f t="shared" si="45"/>
        <v>2283.31</v>
      </c>
      <c r="BQ70" s="1">
        <f t="shared" si="45"/>
        <v>2283.31</v>
      </c>
      <c r="BR70" s="1">
        <f t="shared" si="45"/>
        <v>5258.1100000000006</v>
      </c>
      <c r="BS70" s="1">
        <f t="shared" si="45"/>
        <v>4495.6499999999996</v>
      </c>
      <c r="BT70" s="1">
        <f t="shared" si="45"/>
        <v>0</v>
      </c>
      <c r="BU70" s="1">
        <f t="shared" si="45"/>
        <v>0</v>
      </c>
      <c r="BV70" s="1">
        <f t="shared" si="45"/>
        <v>607.20000000000005</v>
      </c>
      <c r="BW70" s="1">
        <f t="shared" si="45"/>
        <v>605.94000000000005</v>
      </c>
      <c r="BX70" s="1">
        <f>BX72+BX76</f>
        <v>8873.41</v>
      </c>
      <c r="BY70" s="1">
        <f t="shared" ref="BY70:CF70" si="47">BY72+BY76</f>
        <v>2076.5099999999998</v>
      </c>
      <c r="BZ70" s="1">
        <f t="shared" si="47"/>
        <v>6189.7</v>
      </c>
      <c r="CA70" s="1">
        <f t="shared" si="47"/>
        <v>0</v>
      </c>
      <c r="CB70" s="1">
        <f t="shared" si="47"/>
        <v>607.20000000000005</v>
      </c>
      <c r="CC70" s="1">
        <f t="shared" si="47"/>
        <v>9148.2999999999993</v>
      </c>
      <c r="CD70" s="1">
        <f t="shared" si="47"/>
        <v>3338</v>
      </c>
      <c r="CE70" s="1">
        <f t="shared" si="47"/>
        <v>5203.1000000000004</v>
      </c>
      <c r="CF70" s="1">
        <f t="shared" si="47"/>
        <v>0</v>
      </c>
      <c r="CG70" s="1">
        <f t="shared" si="17"/>
        <v>607.19999999999891</v>
      </c>
      <c r="CH70" s="1">
        <f t="shared" ref="CH70:CK70" si="48">CH72+CH76</f>
        <v>11878.9</v>
      </c>
      <c r="CI70" s="1">
        <f t="shared" si="48"/>
        <v>3338</v>
      </c>
      <c r="CJ70" s="1">
        <f t="shared" si="48"/>
        <v>7933.7000000000007</v>
      </c>
      <c r="CK70" s="1">
        <f t="shared" si="48"/>
        <v>0</v>
      </c>
      <c r="CL70" s="1">
        <f t="shared" si="30"/>
        <v>607.19999999999891</v>
      </c>
      <c r="CM70" s="1">
        <f t="shared" ref="CM70:CP70" si="49">CM72+CM76</f>
        <v>11878.9</v>
      </c>
      <c r="CN70" s="1">
        <f t="shared" si="49"/>
        <v>3338</v>
      </c>
      <c r="CO70" s="1">
        <f t="shared" si="49"/>
        <v>7933.7000000000007</v>
      </c>
      <c r="CP70" s="1">
        <f t="shared" si="49"/>
        <v>0</v>
      </c>
      <c r="CQ70" s="1">
        <f t="shared" ref="CQ70" si="50">CM70-CN70-CO70-CP70</f>
        <v>607.19999999999891</v>
      </c>
    </row>
    <row r="71" spans="1:95" x14ac:dyDescent="0.25">
      <c r="A71" s="9" t="s">
        <v>66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0"/>
      <c r="AT71" s="11"/>
      <c r="AU71" s="11"/>
      <c r="AV71" s="11"/>
      <c r="AW71" s="11"/>
      <c r="AX71" s="1">
        <f t="shared" si="12"/>
        <v>0</v>
      </c>
      <c r="AY71" s="11"/>
      <c r="AZ71" s="11"/>
      <c r="BA71" s="11"/>
      <c r="BB71" s="11"/>
      <c r="BC71" s="1">
        <f t="shared" si="13"/>
        <v>0</v>
      </c>
      <c r="BD71" s="11"/>
      <c r="BE71" s="11"/>
      <c r="BF71" s="11"/>
      <c r="BG71" s="11"/>
      <c r="BH71" s="1">
        <f t="shared" si="10"/>
        <v>0</v>
      </c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">
        <f t="shared" si="17"/>
        <v>0</v>
      </c>
      <c r="CH71" s="11"/>
      <c r="CI71" s="11"/>
      <c r="CJ71" s="11"/>
      <c r="CK71" s="11"/>
      <c r="CL71" s="1"/>
      <c r="CM71" s="11"/>
      <c r="CN71" s="11"/>
      <c r="CO71" s="11"/>
      <c r="CP71" s="11"/>
      <c r="CQ71" s="11"/>
    </row>
    <row r="72" spans="1:95" ht="22.5" x14ac:dyDescent="0.25">
      <c r="A72" s="9" t="s">
        <v>358</v>
      </c>
      <c r="B72" s="10" t="s">
        <v>359</v>
      </c>
      <c r="C72" s="10" t="s">
        <v>65</v>
      </c>
      <c r="D72" s="10" t="s">
        <v>65</v>
      </c>
      <c r="E72" s="10" t="s">
        <v>65</v>
      </c>
      <c r="F72" s="10" t="s">
        <v>65</v>
      </c>
      <c r="G72" s="10" t="s">
        <v>65</v>
      </c>
      <c r="H72" s="10" t="s">
        <v>65</v>
      </c>
      <c r="I72" s="10" t="s">
        <v>65</v>
      </c>
      <c r="J72" s="10" t="s">
        <v>65</v>
      </c>
      <c r="K72" s="10" t="s">
        <v>65</v>
      </c>
      <c r="L72" s="10" t="s">
        <v>65</v>
      </c>
      <c r="M72" s="10" t="s">
        <v>65</v>
      </c>
      <c r="N72" s="10" t="s">
        <v>65</v>
      </c>
      <c r="O72" s="10" t="s">
        <v>65</v>
      </c>
      <c r="P72" s="10" t="s">
        <v>65</v>
      </c>
      <c r="Q72" s="10" t="s">
        <v>65</v>
      </c>
      <c r="R72" s="10" t="s">
        <v>65</v>
      </c>
      <c r="S72" s="10" t="s">
        <v>65</v>
      </c>
      <c r="T72" s="10" t="s">
        <v>65</v>
      </c>
      <c r="U72" s="10" t="s">
        <v>65</v>
      </c>
      <c r="V72" s="10" t="s">
        <v>65</v>
      </c>
      <c r="W72" s="10" t="s">
        <v>65</v>
      </c>
      <c r="X72" s="10" t="s">
        <v>65</v>
      </c>
      <c r="Y72" s="10" t="s">
        <v>65</v>
      </c>
      <c r="Z72" s="10" t="s">
        <v>65</v>
      </c>
      <c r="AA72" s="10" t="s">
        <v>65</v>
      </c>
      <c r="AB72" s="10" t="s">
        <v>65</v>
      </c>
      <c r="AC72" s="10" t="s">
        <v>65</v>
      </c>
      <c r="AD72" s="10" t="s">
        <v>65</v>
      </c>
      <c r="AE72" s="10" t="s">
        <v>65</v>
      </c>
      <c r="AF72" s="10" t="s">
        <v>65</v>
      </c>
      <c r="AG72" s="10" t="s">
        <v>65</v>
      </c>
      <c r="AH72" s="10" t="s">
        <v>65</v>
      </c>
      <c r="AI72" s="1">
        <f t="shared" ref="AI72:CB72" si="51">AI74+AI75</f>
        <v>2283.31</v>
      </c>
      <c r="AJ72" s="1">
        <f t="shared" si="51"/>
        <v>2283.31</v>
      </c>
      <c r="AK72" s="1">
        <f t="shared" si="51"/>
        <v>2283.31</v>
      </c>
      <c r="AL72" s="1">
        <f t="shared" si="51"/>
        <v>2283.31</v>
      </c>
      <c r="AM72" s="1">
        <f t="shared" si="51"/>
        <v>0</v>
      </c>
      <c r="AN72" s="1">
        <f t="shared" si="51"/>
        <v>0</v>
      </c>
      <c r="AO72" s="1">
        <f t="shared" si="51"/>
        <v>0</v>
      </c>
      <c r="AP72" s="1">
        <f t="shared" si="51"/>
        <v>0</v>
      </c>
      <c r="AQ72" s="1">
        <f t="shared" si="51"/>
        <v>0</v>
      </c>
      <c r="AR72" s="1">
        <f t="shared" si="51"/>
        <v>0</v>
      </c>
      <c r="AS72" s="10" t="s">
        <v>65</v>
      </c>
      <c r="AT72" s="1">
        <f t="shared" si="51"/>
        <v>2165.9</v>
      </c>
      <c r="AU72" s="1">
        <f t="shared" si="51"/>
        <v>2165.9</v>
      </c>
      <c r="AV72" s="1">
        <f t="shared" si="51"/>
        <v>0</v>
      </c>
      <c r="AW72" s="1">
        <f t="shared" si="51"/>
        <v>0</v>
      </c>
      <c r="AX72" s="1">
        <f t="shared" si="12"/>
        <v>0</v>
      </c>
      <c r="AY72" s="1">
        <f t="shared" si="51"/>
        <v>3338</v>
      </c>
      <c r="AZ72" s="1">
        <f t="shared" si="51"/>
        <v>3338</v>
      </c>
      <c r="BA72" s="1">
        <f t="shared" si="51"/>
        <v>0</v>
      </c>
      <c r="BB72" s="1">
        <f t="shared" si="51"/>
        <v>0</v>
      </c>
      <c r="BC72" s="1">
        <f t="shared" si="13"/>
        <v>0</v>
      </c>
      <c r="BD72" s="1">
        <f t="shared" si="51"/>
        <v>3338</v>
      </c>
      <c r="BE72" s="1">
        <f t="shared" si="51"/>
        <v>3338</v>
      </c>
      <c r="BF72" s="1">
        <f t="shared" si="51"/>
        <v>0</v>
      </c>
      <c r="BG72" s="1">
        <f t="shared" si="51"/>
        <v>0</v>
      </c>
      <c r="BH72" s="1">
        <f t="shared" si="10"/>
        <v>0</v>
      </c>
      <c r="BI72" s="1">
        <f t="shared" si="51"/>
        <v>3338</v>
      </c>
      <c r="BJ72" s="1">
        <f t="shared" si="51"/>
        <v>3338</v>
      </c>
      <c r="BK72" s="1">
        <f t="shared" si="51"/>
        <v>0</v>
      </c>
      <c r="BL72" s="1">
        <f t="shared" si="51"/>
        <v>0</v>
      </c>
      <c r="BM72" s="1">
        <f t="shared" si="51"/>
        <v>0</v>
      </c>
      <c r="BN72" s="1">
        <f t="shared" si="51"/>
        <v>2283.31</v>
      </c>
      <c r="BO72" s="1">
        <f t="shared" si="51"/>
        <v>2283.31</v>
      </c>
      <c r="BP72" s="1">
        <f t="shared" si="51"/>
        <v>2283.31</v>
      </c>
      <c r="BQ72" s="1">
        <f t="shared" si="51"/>
        <v>2283.31</v>
      </c>
      <c r="BR72" s="1">
        <f t="shared" si="51"/>
        <v>0</v>
      </c>
      <c r="BS72" s="1">
        <f t="shared" si="51"/>
        <v>0</v>
      </c>
      <c r="BT72" s="1">
        <f t="shared" si="51"/>
        <v>0</v>
      </c>
      <c r="BU72" s="1">
        <f t="shared" si="51"/>
        <v>0</v>
      </c>
      <c r="BV72" s="1">
        <f t="shared" si="51"/>
        <v>0</v>
      </c>
      <c r="BW72" s="1">
        <f t="shared" si="51"/>
        <v>0</v>
      </c>
      <c r="BX72" s="1">
        <f t="shared" si="51"/>
        <v>2076.5099999999998</v>
      </c>
      <c r="BY72" s="1">
        <f t="shared" si="51"/>
        <v>2076.5099999999998</v>
      </c>
      <c r="BZ72" s="1">
        <f t="shared" si="51"/>
        <v>0</v>
      </c>
      <c r="CA72" s="1">
        <f t="shared" si="51"/>
        <v>0</v>
      </c>
      <c r="CB72" s="1">
        <f t="shared" si="51"/>
        <v>0</v>
      </c>
      <c r="CC72" s="1">
        <f t="shared" ref="CC72:CF72" si="52">CC74+CC75</f>
        <v>3338</v>
      </c>
      <c r="CD72" s="1">
        <f t="shared" si="52"/>
        <v>3338</v>
      </c>
      <c r="CE72" s="1">
        <f t="shared" si="52"/>
        <v>0</v>
      </c>
      <c r="CF72" s="1">
        <f t="shared" si="52"/>
        <v>0</v>
      </c>
      <c r="CG72" s="1">
        <f t="shared" si="17"/>
        <v>0</v>
      </c>
      <c r="CH72" s="1">
        <f t="shared" ref="CH72:CK72" si="53">CH74+CH75</f>
        <v>3338</v>
      </c>
      <c r="CI72" s="1">
        <f t="shared" si="53"/>
        <v>3338</v>
      </c>
      <c r="CJ72" s="1">
        <f t="shared" si="53"/>
        <v>0</v>
      </c>
      <c r="CK72" s="1">
        <f t="shared" si="53"/>
        <v>0</v>
      </c>
      <c r="CL72" s="1">
        <f t="shared" si="30"/>
        <v>0</v>
      </c>
      <c r="CM72" s="1">
        <f t="shared" ref="CM72:CQ72" si="54">CM74+CM75</f>
        <v>3338</v>
      </c>
      <c r="CN72" s="1">
        <f t="shared" si="54"/>
        <v>3338</v>
      </c>
      <c r="CO72" s="1">
        <f t="shared" si="54"/>
        <v>0</v>
      </c>
      <c r="CP72" s="1">
        <f t="shared" si="54"/>
        <v>0</v>
      </c>
      <c r="CQ72" s="1">
        <f t="shared" si="54"/>
        <v>0</v>
      </c>
    </row>
    <row r="73" spans="1:95" x14ac:dyDescent="0.25">
      <c r="A73" s="9" t="s">
        <v>66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0"/>
      <c r="AT73" s="11"/>
      <c r="AU73" s="11"/>
      <c r="AV73" s="11"/>
      <c r="AW73" s="11"/>
      <c r="AX73" s="1">
        <f t="shared" si="12"/>
        <v>0</v>
      </c>
      <c r="AY73" s="11"/>
      <c r="AZ73" s="11"/>
      <c r="BA73" s="11"/>
      <c r="BB73" s="11"/>
      <c r="BC73" s="1">
        <f t="shared" si="13"/>
        <v>0</v>
      </c>
      <c r="BD73" s="11"/>
      <c r="BE73" s="11"/>
      <c r="BF73" s="11"/>
      <c r="BG73" s="11"/>
      <c r="BH73" s="1">
        <f t="shared" si="10"/>
        <v>0</v>
      </c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">
        <f t="shared" si="17"/>
        <v>0</v>
      </c>
      <c r="CH73" s="11"/>
      <c r="CI73" s="11"/>
      <c r="CJ73" s="11"/>
      <c r="CK73" s="11"/>
      <c r="CL73" s="1">
        <f t="shared" si="30"/>
        <v>0</v>
      </c>
      <c r="CM73" s="11"/>
      <c r="CN73" s="11"/>
      <c r="CO73" s="11"/>
      <c r="CP73" s="11"/>
      <c r="CQ73" s="11"/>
    </row>
    <row r="74" spans="1:95" ht="123.75" x14ac:dyDescent="0.25">
      <c r="A74" s="9" t="s">
        <v>360</v>
      </c>
      <c r="B74" s="10" t="s">
        <v>361</v>
      </c>
      <c r="C74" s="12" t="s">
        <v>362</v>
      </c>
      <c r="D74" s="10" t="s">
        <v>363</v>
      </c>
      <c r="E74" s="10" t="s">
        <v>364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 t="s">
        <v>262</v>
      </c>
      <c r="AH74" s="10" t="s">
        <v>263</v>
      </c>
      <c r="AI74" s="1">
        <v>48.9</v>
      </c>
      <c r="AJ74" s="1">
        <v>48.9</v>
      </c>
      <c r="AK74" s="1">
        <v>48.9</v>
      </c>
      <c r="AL74" s="1">
        <v>48.9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0" t="s">
        <v>262</v>
      </c>
      <c r="AT74" s="1">
        <v>586.9</v>
      </c>
      <c r="AU74" s="1">
        <v>586.9</v>
      </c>
      <c r="AV74" s="1">
        <v>0</v>
      </c>
      <c r="AW74" s="1">
        <v>0</v>
      </c>
      <c r="AX74" s="1">
        <f t="shared" si="12"/>
        <v>0</v>
      </c>
      <c r="AY74" s="1">
        <v>0</v>
      </c>
      <c r="AZ74" s="1">
        <v>0</v>
      </c>
      <c r="BA74" s="1">
        <v>0</v>
      </c>
      <c r="BB74" s="1">
        <v>0</v>
      </c>
      <c r="BC74" s="1">
        <f t="shared" si="13"/>
        <v>0</v>
      </c>
      <c r="BD74" s="1">
        <v>0</v>
      </c>
      <c r="BE74" s="1">
        <v>0</v>
      </c>
      <c r="BF74" s="1">
        <v>0</v>
      </c>
      <c r="BG74" s="1">
        <v>0</v>
      </c>
      <c r="BH74" s="1">
        <f t="shared" si="10"/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48.9</v>
      </c>
      <c r="BO74" s="1">
        <v>48.9</v>
      </c>
      <c r="BP74" s="1">
        <v>48.9</v>
      </c>
      <c r="BQ74" s="1">
        <v>48.9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586.9</v>
      </c>
      <c r="BY74" s="1">
        <v>586.9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f t="shared" si="17"/>
        <v>0</v>
      </c>
      <c r="CH74" s="1">
        <v>0</v>
      </c>
      <c r="CI74" s="1">
        <v>0</v>
      </c>
      <c r="CJ74" s="1">
        <v>0</v>
      </c>
      <c r="CK74" s="1">
        <v>0</v>
      </c>
      <c r="CL74" s="1">
        <f t="shared" si="30"/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</row>
    <row r="75" spans="1:95" ht="135" x14ac:dyDescent="0.25">
      <c r="A75" s="9" t="s">
        <v>365</v>
      </c>
      <c r="B75" s="10" t="s">
        <v>366</v>
      </c>
      <c r="C75" s="12" t="s">
        <v>367</v>
      </c>
      <c r="D75" s="10" t="s">
        <v>368</v>
      </c>
      <c r="E75" s="10" t="s">
        <v>369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 t="s">
        <v>370</v>
      </c>
      <c r="X75" s="10" t="s">
        <v>77</v>
      </c>
      <c r="Y75" s="10" t="s">
        <v>371</v>
      </c>
      <c r="Z75" s="10"/>
      <c r="AA75" s="10"/>
      <c r="AB75" s="10"/>
      <c r="AC75" s="10"/>
      <c r="AD75" s="10"/>
      <c r="AE75" s="10"/>
      <c r="AF75" s="10"/>
      <c r="AG75" s="10" t="s">
        <v>239</v>
      </c>
      <c r="AH75" s="10" t="s">
        <v>240</v>
      </c>
      <c r="AI75" s="1">
        <v>2234.41</v>
      </c>
      <c r="AJ75" s="1">
        <v>2234.41</v>
      </c>
      <c r="AK75" s="1">
        <v>2234.41</v>
      </c>
      <c r="AL75" s="1">
        <v>2234.41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0" t="s">
        <v>239</v>
      </c>
      <c r="AT75" s="1">
        <v>1579</v>
      </c>
      <c r="AU75" s="1">
        <f>AT75</f>
        <v>1579</v>
      </c>
      <c r="AV75" s="1">
        <v>0</v>
      </c>
      <c r="AW75" s="1">
        <v>0</v>
      </c>
      <c r="AX75" s="1">
        <f t="shared" si="12"/>
        <v>0</v>
      </c>
      <c r="AY75" s="1">
        <v>3338</v>
      </c>
      <c r="AZ75" s="1">
        <f>AY75</f>
        <v>3338</v>
      </c>
      <c r="BA75" s="1">
        <v>0</v>
      </c>
      <c r="BB75" s="1">
        <v>0</v>
      </c>
      <c r="BC75" s="1">
        <f t="shared" si="13"/>
        <v>0</v>
      </c>
      <c r="BD75" s="1">
        <v>3338</v>
      </c>
      <c r="BE75" s="1">
        <f>BD75</f>
        <v>3338</v>
      </c>
      <c r="BF75" s="1">
        <v>0</v>
      </c>
      <c r="BG75" s="1">
        <v>0</v>
      </c>
      <c r="BH75" s="1">
        <f t="shared" si="10"/>
        <v>0</v>
      </c>
      <c r="BI75" s="1">
        <v>3338</v>
      </c>
      <c r="BJ75" s="1">
        <f>BI75</f>
        <v>3338</v>
      </c>
      <c r="BK75" s="1">
        <v>0</v>
      </c>
      <c r="BL75" s="1">
        <v>0</v>
      </c>
      <c r="BM75" s="1">
        <v>0</v>
      </c>
      <c r="BN75" s="1">
        <v>2234.41</v>
      </c>
      <c r="BO75" s="1">
        <v>2234.41</v>
      </c>
      <c r="BP75" s="1">
        <v>2234.41</v>
      </c>
      <c r="BQ75" s="1">
        <v>2234.41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1489.61</v>
      </c>
      <c r="BY75" s="1">
        <v>1489.61</v>
      </c>
      <c r="BZ75" s="1">
        <v>0</v>
      </c>
      <c r="CA75" s="1">
        <v>0</v>
      </c>
      <c r="CB75" s="1">
        <v>0</v>
      </c>
      <c r="CC75" s="1">
        <v>3338</v>
      </c>
      <c r="CD75" s="1">
        <f>CC75</f>
        <v>3338</v>
      </c>
      <c r="CE75" s="1">
        <v>0</v>
      </c>
      <c r="CF75" s="1">
        <v>0</v>
      </c>
      <c r="CG75" s="1">
        <f t="shared" si="17"/>
        <v>0</v>
      </c>
      <c r="CH75" s="1">
        <v>3338</v>
      </c>
      <c r="CI75" s="1">
        <f>CH75</f>
        <v>3338</v>
      </c>
      <c r="CJ75" s="1">
        <v>0</v>
      </c>
      <c r="CK75" s="1">
        <v>0</v>
      </c>
      <c r="CL75" s="1">
        <f t="shared" si="30"/>
        <v>0</v>
      </c>
      <c r="CM75" s="1">
        <v>3338</v>
      </c>
      <c r="CN75" s="1">
        <f>CM75</f>
        <v>3338</v>
      </c>
      <c r="CO75" s="1">
        <v>0</v>
      </c>
      <c r="CP75" s="1">
        <v>0</v>
      </c>
      <c r="CQ75" s="1">
        <v>0</v>
      </c>
    </row>
    <row r="76" spans="1:95" ht="22.5" x14ac:dyDescent="0.25">
      <c r="A76" s="9" t="s">
        <v>372</v>
      </c>
      <c r="B76" s="10" t="s">
        <v>373</v>
      </c>
      <c r="C76" s="10" t="s">
        <v>65</v>
      </c>
      <c r="D76" s="10" t="s">
        <v>65</v>
      </c>
      <c r="E76" s="10" t="s">
        <v>65</v>
      </c>
      <c r="F76" s="10" t="s">
        <v>65</v>
      </c>
      <c r="G76" s="10" t="s">
        <v>65</v>
      </c>
      <c r="H76" s="10" t="s">
        <v>65</v>
      </c>
      <c r="I76" s="10" t="s">
        <v>65</v>
      </c>
      <c r="J76" s="10" t="s">
        <v>65</v>
      </c>
      <c r="K76" s="10" t="s">
        <v>65</v>
      </c>
      <c r="L76" s="10" t="s">
        <v>65</v>
      </c>
      <c r="M76" s="10" t="s">
        <v>65</v>
      </c>
      <c r="N76" s="10" t="s">
        <v>65</v>
      </c>
      <c r="O76" s="10" t="s">
        <v>65</v>
      </c>
      <c r="P76" s="10" t="s">
        <v>65</v>
      </c>
      <c r="Q76" s="10" t="s">
        <v>65</v>
      </c>
      <c r="R76" s="10" t="s">
        <v>65</v>
      </c>
      <c r="S76" s="10" t="s">
        <v>65</v>
      </c>
      <c r="T76" s="10" t="s">
        <v>65</v>
      </c>
      <c r="U76" s="10" t="s">
        <v>65</v>
      </c>
      <c r="V76" s="10" t="s">
        <v>65</v>
      </c>
      <c r="W76" s="10" t="s">
        <v>65</v>
      </c>
      <c r="X76" s="10" t="s">
        <v>65</v>
      </c>
      <c r="Y76" s="10" t="s">
        <v>65</v>
      </c>
      <c r="Z76" s="10" t="s">
        <v>65</v>
      </c>
      <c r="AA76" s="10" t="s">
        <v>65</v>
      </c>
      <c r="AB76" s="10" t="s">
        <v>65</v>
      </c>
      <c r="AC76" s="10" t="s">
        <v>65</v>
      </c>
      <c r="AD76" s="10" t="s">
        <v>65</v>
      </c>
      <c r="AE76" s="10" t="s">
        <v>65</v>
      </c>
      <c r="AF76" s="10" t="s">
        <v>65</v>
      </c>
      <c r="AG76" s="10" t="s">
        <v>65</v>
      </c>
      <c r="AH76" s="10" t="s">
        <v>65</v>
      </c>
      <c r="AI76" s="1">
        <f>AI78+AI80+AI81+AI83+AI79+AI82</f>
        <v>29783.81</v>
      </c>
      <c r="AJ76" s="1">
        <f t="shared" ref="AJ76:CB76" si="55">AJ78+AJ80+AJ81+AJ83+AJ79+AJ82</f>
        <v>28744.67</v>
      </c>
      <c r="AK76" s="1">
        <f t="shared" si="55"/>
        <v>6513.3</v>
      </c>
      <c r="AL76" s="1">
        <f t="shared" si="55"/>
        <v>6513.3</v>
      </c>
      <c r="AM76" s="1">
        <f t="shared" si="55"/>
        <v>22663.31</v>
      </c>
      <c r="AN76" s="1">
        <f t="shared" si="55"/>
        <v>21625.43</v>
      </c>
      <c r="AO76" s="1">
        <f t="shared" si="55"/>
        <v>0</v>
      </c>
      <c r="AP76" s="1">
        <f t="shared" si="55"/>
        <v>0</v>
      </c>
      <c r="AQ76" s="1">
        <f t="shared" si="55"/>
        <v>607.20000000000005</v>
      </c>
      <c r="AR76" s="1">
        <f t="shared" si="55"/>
        <v>605.94000000000005</v>
      </c>
      <c r="AS76" s="10" t="s">
        <v>65</v>
      </c>
      <c r="AT76" s="1">
        <f t="shared" si="55"/>
        <v>27480.800000000003</v>
      </c>
      <c r="AU76" s="1">
        <f t="shared" si="55"/>
        <v>0</v>
      </c>
      <c r="AV76" s="1">
        <f t="shared" si="55"/>
        <v>26873.600000000002</v>
      </c>
      <c r="AW76" s="1">
        <f t="shared" si="55"/>
        <v>0</v>
      </c>
      <c r="AX76" s="1">
        <f t="shared" si="12"/>
        <v>607.20000000000073</v>
      </c>
      <c r="AY76" s="1">
        <f t="shared" si="55"/>
        <v>22097.800000000003</v>
      </c>
      <c r="AZ76" s="1">
        <f t="shared" si="55"/>
        <v>0</v>
      </c>
      <c r="BA76" s="1">
        <f t="shared" si="55"/>
        <v>21490.600000000002</v>
      </c>
      <c r="BB76" s="1">
        <f t="shared" si="55"/>
        <v>0</v>
      </c>
      <c r="BC76" s="1">
        <f t="shared" si="13"/>
        <v>607.20000000000073</v>
      </c>
      <c r="BD76" s="1">
        <f t="shared" si="55"/>
        <v>22113.8</v>
      </c>
      <c r="BE76" s="1">
        <f t="shared" si="55"/>
        <v>0</v>
      </c>
      <c r="BF76" s="1">
        <f t="shared" si="55"/>
        <v>21506.6</v>
      </c>
      <c r="BG76" s="1">
        <f t="shared" si="55"/>
        <v>0</v>
      </c>
      <c r="BH76" s="1">
        <f t="shared" si="10"/>
        <v>607.20000000000073</v>
      </c>
      <c r="BI76" s="1">
        <f t="shared" si="55"/>
        <v>22113.8</v>
      </c>
      <c r="BJ76" s="1">
        <f t="shared" si="55"/>
        <v>0</v>
      </c>
      <c r="BK76" s="1">
        <f t="shared" si="55"/>
        <v>21506.6</v>
      </c>
      <c r="BL76" s="1">
        <f t="shared" si="55"/>
        <v>0</v>
      </c>
      <c r="BM76" s="1">
        <f t="shared" ref="BM76" si="56">BI76-BJ76-BK76-BL76</f>
        <v>607.20000000000073</v>
      </c>
      <c r="BN76" s="1">
        <f t="shared" si="55"/>
        <v>5865.31</v>
      </c>
      <c r="BO76" s="1">
        <f t="shared" si="55"/>
        <v>5101.5899999999992</v>
      </c>
      <c r="BP76" s="1">
        <f t="shared" si="55"/>
        <v>0</v>
      </c>
      <c r="BQ76" s="1">
        <f t="shared" si="55"/>
        <v>0</v>
      </c>
      <c r="BR76" s="1">
        <f t="shared" si="55"/>
        <v>5258.1100000000006</v>
      </c>
      <c r="BS76" s="1">
        <f t="shared" si="55"/>
        <v>4495.6499999999996</v>
      </c>
      <c r="BT76" s="1">
        <f t="shared" si="55"/>
        <v>0</v>
      </c>
      <c r="BU76" s="1">
        <f t="shared" si="55"/>
        <v>0</v>
      </c>
      <c r="BV76" s="1">
        <f t="shared" si="55"/>
        <v>607.20000000000005</v>
      </c>
      <c r="BW76" s="1">
        <f t="shared" si="55"/>
        <v>605.94000000000005</v>
      </c>
      <c r="BX76" s="1">
        <f t="shared" si="55"/>
        <v>6796.9</v>
      </c>
      <c r="BY76" s="1">
        <f t="shared" si="55"/>
        <v>0</v>
      </c>
      <c r="BZ76" s="1">
        <f t="shared" si="55"/>
        <v>6189.7</v>
      </c>
      <c r="CA76" s="1">
        <f t="shared" si="55"/>
        <v>0</v>
      </c>
      <c r="CB76" s="1">
        <f t="shared" si="55"/>
        <v>607.20000000000005</v>
      </c>
      <c r="CC76" s="1">
        <f t="shared" ref="CC76:CF76" si="57">CC78+CC80+CC81+CC83+CC79+CC82</f>
        <v>5810.3</v>
      </c>
      <c r="CD76" s="1">
        <f t="shared" si="57"/>
        <v>0</v>
      </c>
      <c r="CE76" s="1">
        <f t="shared" si="57"/>
        <v>5203.1000000000004</v>
      </c>
      <c r="CF76" s="1">
        <f t="shared" si="57"/>
        <v>0</v>
      </c>
      <c r="CG76" s="1">
        <f t="shared" si="17"/>
        <v>607.19999999999982</v>
      </c>
      <c r="CH76" s="1">
        <f t="shared" ref="CH76:CK76" si="58">CH78+CH80+CH81+CH83+CH79+CH82</f>
        <v>8540.9</v>
      </c>
      <c r="CI76" s="1">
        <f t="shared" si="58"/>
        <v>0</v>
      </c>
      <c r="CJ76" s="1">
        <f t="shared" si="58"/>
        <v>7933.7000000000007</v>
      </c>
      <c r="CK76" s="1">
        <f t="shared" si="58"/>
        <v>0</v>
      </c>
      <c r="CL76" s="1">
        <f t="shared" si="30"/>
        <v>607.19999999999891</v>
      </c>
      <c r="CM76" s="1">
        <f t="shared" ref="CM76:CP76" si="59">CM78+CM80+CM81+CM83+CM79+CM82</f>
        <v>8540.9</v>
      </c>
      <c r="CN76" s="1">
        <f t="shared" si="59"/>
        <v>0</v>
      </c>
      <c r="CO76" s="1">
        <f t="shared" si="59"/>
        <v>7933.7000000000007</v>
      </c>
      <c r="CP76" s="1">
        <f t="shared" si="59"/>
        <v>0</v>
      </c>
      <c r="CQ76" s="1">
        <f t="shared" ref="CQ76" si="60">CM76-CN76-CO76-CP76</f>
        <v>607.19999999999891</v>
      </c>
    </row>
    <row r="77" spans="1:95" x14ac:dyDescent="0.25">
      <c r="A77" s="9" t="s">
        <v>66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0"/>
      <c r="AT77" s="11"/>
      <c r="AU77" s="11"/>
      <c r="AV77" s="11"/>
      <c r="AW77" s="11"/>
      <c r="AX77" s="1">
        <f t="shared" si="12"/>
        <v>0</v>
      </c>
      <c r="AY77" s="11"/>
      <c r="AZ77" s="11"/>
      <c r="BA77" s="11"/>
      <c r="BB77" s="11"/>
      <c r="BC77" s="1">
        <f t="shared" si="13"/>
        <v>0</v>
      </c>
      <c r="BD77" s="11"/>
      <c r="BE77" s="11"/>
      <c r="BF77" s="11"/>
      <c r="BG77" s="11"/>
      <c r="BH77" s="1">
        <f t="shared" si="10"/>
        <v>0</v>
      </c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">
        <f t="shared" si="17"/>
        <v>0</v>
      </c>
      <c r="CH77" s="11"/>
      <c r="CI77" s="11"/>
      <c r="CJ77" s="11"/>
      <c r="CK77" s="11"/>
      <c r="CL77" s="1">
        <f t="shared" si="30"/>
        <v>0</v>
      </c>
      <c r="CM77" s="11"/>
      <c r="CN77" s="11"/>
      <c r="CO77" s="11"/>
      <c r="CP77" s="11"/>
      <c r="CQ77" s="11"/>
    </row>
    <row r="78" spans="1:95" ht="192" customHeight="1" x14ac:dyDescent="0.25">
      <c r="A78" s="9" t="s">
        <v>374</v>
      </c>
      <c r="B78" s="10" t="s">
        <v>375</v>
      </c>
      <c r="C78" s="12" t="s">
        <v>376</v>
      </c>
      <c r="D78" s="10" t="s">
        <v>377</v>
      </c>
      <c r="E78" s="10" t="s">
        <v>378</v>
      </c>
      <c r="F78" s="10"/>
      <c r="G78" s="10"/>
      <c r="H78" s="10"/>
      <c r="I78" s="10"/>
      <c r="J78" s="12" t="s">
        <v>379</v>
      </c>
      <c r="K78" s="10" t="s">
        <v>145</v>
      </c>
      <c r="L78" s="10" t="s">
        <v>380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2" t="s">
        <v>381</v>
      </c>
      <c r="X78" s="10" t="s">
        <v>145</v>
      </c>
      <c r="Y78" s="10" t="s">
        <v>382</v>
      </c>
      <c r="Z78" s="10"/>
      <c r="AA78" s="10"/>
      <c r="AB78" s="10"/>
      <c r="AC78" s="10"/>
      <c r="AD78" s="10"/>
      <c r="AE78" s="10"/>
      <c r="AF78" s="10" t="s">
        <v>348</v>
      </c>
      <c r="AG78" s="10" t="s">
        <v>383</v>
      </c>
      <c r="AH78" s="10" t="s">
        <v>384</v>
      </c>
      <c r="AI78" s="1">
        <v>24019.3</v>
      </c>
      <c r="AJ78" s="1">
        <v>23742.92</v>
      </c>
      <c r="AK78" s="1">
        <v>6513.3</v>
      </c>
      <c r="AL78" s="1">
        <v>6513.3</v>
      </c>
      <c r="AM78" s="1">
        <v>17506</v>
      </c>
      <c r="AN78" s="1">
        <v>17229.62</v>
      </c>
      <c r="AO78" s="1">
        <v>0</v>
      </c>
      <c r="AP78" s="1">
        <v>0</v>
      </c>
      <c r="AQ78" s="1">
        <v>0</v>
      </c>
      <c r="AR78" s="1">
        <v>0</v>
      </c>
      <c r="AS78" s="10" t="s">
        <v>383</v>
      </c>
      <c r="AT78" s="1">
        <v>20784.7</v>
      </c>
      <c r="AU78" s="1">
        <v>0</v>
      </c>
      <c r="AV78" s="1">
        <v>20784.7</v>
      </c>
      <c r="AW78" s="1">
        <v>0</v>
      </c>
      <c r="AX78" s="1">
        <f t="shared" si="12"/>
        <v>0</v>
      </c>
      <c r="AY78" s="1">
        <f>16287.5+84.5</f>
        <v>16372</v>
      </c>
      <c r="AZ78" s="1">
        <v>0</v>
      </c>
      <c r="BA78" s="1">
        <f>AY78</f>
        <v>16372</v>
      </c>
      <c r="BB78" s="1">
        <v>0</v>
      </c>
      <c r="BC78" s="1">
        <f t="shared" si="13"/>
        <v>0</v>
      </c>
      <c r="BD78" s="1">
        <f>13572.9+87</f>
        <v>13659.9</v>
      </c>
      <c r="BE78" s="1">
        <v>0</v>
      </c>
      <c r="BF78" s="1">
        <f>BD78</f>
        <v>13659.9</v>
      </c>
      <c r="BG78" s="1">
        <v>0</v>
      </c>
      <c r="BH78" s="1">
        <f t="shared" si="10"/>
        <v>0</v>
      </c>
      <c r="BI78" s="1">
        <f>13572.9+87</f>
        <v>13659.9</v>
      </c>
      <c r="BJ78" s="1">
        <v>0</v>
      </c>
      <c r="BK78" s="1">
        <f>BI78</f>
        <v>13659.9</v>
      </c>
      <c r="BL78" s="1">
        <v>0</v>
      </c>
      <c r="BM78" s="1">
        <f t="shared" ref="BM78:BM84" si="61">BI78-BJ78-BK78-BL78</f>
        <v>0</v>
      </c>
      <c r="BN78" s="1">
        <v>100.8</v>
      </c>
      <c r="BO78" s="1">
        <v>99.84</v>
      </c>
      <c r="BP78" s="1">
        <v>0</v>
      </c>
      <c r="BQ78" s="1">
        <v>0</v>
      </c>
      <c r="BR78" s="1">
        <v>100.8</v>
      </c>
      <c r="BS78" s="1">
        <v>99.84</v>
      </c>
      <c r="BT78" s="1">
        <v>0</v>
      </c>
      <c r="BU78" s="1">
        <v>0</v>
      </c>
      <c r="BV78" s="1">
        <v>0</v>
      </c>
      <c r="BW78" s="1">
        <v>0</v>
      </c>
      <c r="BX78" s="1">
        <v>100.8</v>
      </c>
      <c r="BY78" s="1">
        <v>0</v>
      </c>
      <c r="BZ78" s="1">
        <v>100.8</v>
      </c>
      <c r="CA78" s="1">
        <v>0</v>
      </c>
      <c r="CB78" s="1">
        <v>0</v>
      </c>
      <c r="CC78" s="1">
        <f>16287.5+84.5-16287.5</f>
        <v>84.5</v>
      </c>
      <c r="CD78" s="1">
        <v>0</v>
      </c>
      <c r="CE78" s="1">
        <f>CC78</f>
        <v>84.5</v>
      </c>
      <c r="CF78" s="1">
        <v>0</v>
      </c>
      <c r="CG78" s="1">
        <f t="shared" si="17"/>
        <v>0</v>
      </c>
      <c r="CH78" s="1">
        <f>13572.9+87-13572.9</f>
        <v>87</v>
      </c>
      <c r="CI78" s="1">
        <v>0</v>
      </c>
      <c r="CJ78" s="1">
        <f>CH78</f>
        <v>87</v>
      </c>
      <c r="CK78" s="1">
        <v>0</v>
      </c>
      <c r="CL78" s="1">
        <f t="shared" si="30"/>
        <v>0</v>
      </c>
      <c r="CM78" s="1">
        <f>13572.9+87-13572.9</f>
        <v>87</v>
      </c>
      <c r="CN78" s="1">
        <v>0</v>
      </c>
      <c r="CO78" s="1">
        <f>CM78</f>
        <v>87</v>
      </c>
      <c r="CP78" s="1">
        <v>0</v>
      </c>
      <c r="CQ78" s="1">
        <f t="shared" ref="CQ78:CQ84" si="62">CM78-CN78-CO78-CP78</f>
        <v>0</v>
      </c>
    </row>
    <row r="79" spans="1:95" ht="225" x14ac:dyDescent="0.25">
      <c r="A79" s="13" t="s">
        <v>385</v>
      </c>
      <c r="B79" s="10" t="s">
        <v>386</v>
      </c>
      <c r="C79" s="10" t="s">
        <v>187</v>
      </c>
      <c r="D79" s="10" t="s">
        <v>387</v>
      </c>
      <c r="E79" s="10" t="s">
        <v>189</v>
      </c>
      <c r="F79" s="10"/>
      <c r="G79" s="10"/>
      <c r="H79" s="10"/>
      <c r="I79" s="10"/>
      <c r="J79" s="10" t="s">
        <v>388</v>
      </c>
      <c r="K79" s="10" t="s">
        <v>77</v>
      </c>
      <c r="L79" s="10" t="s">
        <v>389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 t="s">
        <v>390</v>
      </c>
      <c r="AA79" s="10" t="s">
        <v>77</v>
      </c>
      <c r="AB79" s="10" t="s">
        <v>213</v>
      </c>
      <c r="AC79" s="10"/>
      <c r="AD79" s="10"/>
      <c r="AE79" s="10"/>
      <c r="AF79" s="10" t="s">
        <v>348</v>
      </c>
      <c r="AG79" s="10" t="s">
        <v>262</v>
      </c>
      <c r="AH79" s="10" t="s">
        <v>263</v>
      </c>
      <c r="AI79" s="1">
        <v>755.58</v>
      </c>
      <c r="AJ79" s="1">
        <v>749.9</v>
      </c>
      <c r="AK79" s="1">
        <v>0</v>
      </c>
      <c r="AL79" s="1">
        <v>0</v>
      </c>
      <c r="AM79" s="1">
        <v>755.58</v>
      </c>
      <c r="AN79" s="1">
        <v>749.9</v>
      </c>
      <c r="AO79" s="1">
        <v>0</v>
      </c>
      <c r="AP79" s="1">
        <v>0</v>
      </c>
      <c r="AQ79" s="1">
        <v>0</v>
      </c>
      <c r="AR79" s="1">
        <v>0</v>
      </c>
      <c r="AS79" s="10" t="s">
        <v>262</v>
      </c>
      <c r="AT79" s="1">
        <v>755.58</v>
      </c>
      <c r="AU79" s="1">
        <v>0</v>
      </c>
      <c r="AV79" s="1">
        <v>755.58</v>
      </c>
      <c r="AW79" s="1">
        <v>0</v>
      </c>
      <c r="AX79" s="1">
        <f t="shared" si="12"/>
        <v>0</v>
      </c>
      <c r="AY79" s="1">
        <v>793</v>
      </c>
      <c r="AZ79" s="1">
        <v>0</v>
      </c>
      <c r="BA79" s="1">
        <v>793</v>
      </c>
      <c r="BB79" s="1">
        <v>0</v>
      </c>
      <c r="BC79" s="1">
        <f t="shared" si="13"/>
        <v>0</v>
      </c>
      <c r="BD79" s="1">
        <v>816.6</v>
      </c>
      <c r="BE79" s="1">
        <v>0</v>
      </c>
      <c r="BF79" s="1">
        <f>BD79</f>
        <v>816.6</v>
      </c>
      <c r="BG79" s="1">
        <v>0</v>
      </c>
      <c r="BH79" s="1">
        <f t="shared" si="10"/>
        <v>0</v>
      </c>
      <c r="BI79" s="1">
        <v>816.6</v>
      </c>
      <c r="BJ79" s="1">
        <v>0</v>
      </c>
      <c r="BK79" s="1">
        <f>BI79</f>
        <v>816.6</v>
      </c>
      <c r="BL79" s="1">
        <v>0</v>
      </c>
      <c r="BM79" s="1">
        <f t="shared" si="61"/>
        <v>0</v>
      </c>
      <c r="BN79" s="1">
        <v>755.58</v>
      </c>
      <c r="BO79" s="1">
        <v>749.9</v>
      </c>
      <c r="BP79" s="1">
        <v>0</v>
      </c>
      <c r="BQ79" s="1">
        <v>0</v>
      </c>
      <c r="BR79" s="1">
        <v>755.58</v>
      </c>
      <c r="BS79" s="1">
        <v>749.9</v>
      </c>
      <c r="BT79" s="1">
        <v>0</v>
      </c>
      <c r="BU79" s="1">
        <v>0</v>
      </c>
      <c r="BV79" s="1">
        <v>0</v>
      </c>
      <c r="BW79" s="1">
        <v>0</v>
      </c>
      <c r="BX79" s="1">
        <v>755.58</v>
      </c>
      <c r="BY79" s="1">
        <v>0</v>
      </c>
      <c r="BZ79" s="1">
        <v>755.58</v>
      </c>
      <c r="CA79" s="1">
        <v>0</v>
      </c>
      <c r="CB79" s="1">
        <v>0</v>
      </c>
      <c r="CC79" s="1">
        <v>793</v>
      </c>
      <c r="CD79" s="1">
        <v>0</v>
      </c>
      <c r="CE79" s="1">
        <v>793</v>
      </c>
      <c r="CF79" s="1">
        <v>0</v>
      </c>
      <c r="CG79" s="1">
        <f t="shared" si="17"/>
        <v>0</v>
      </c>
      <c r="CH79" s="1">
        <v>816.6</v>
      </c>
      <c r="CI79" s="1">
        <v>0</v>
      </c>
      <c r="CJ79" s="1">
        <f>CH79</f>
        <v>816.6</v>
      </c>
      <c r="CK79" s="1">
        <v>0</v>
      </c>
      <c r="CL79" s="1">
        <f t="shared" si="30"/>
        <v>0</v>
      </c>
      <c r="CM79" s="1">
        <v>816.6</v>
      </c>
      <c r="CN79" s="1">
        <v>0</v>
      </c>
      <c r="CO79" s="1">
        <f>CM79</f>
        <v>816.6</v>
      </c>
      <c r="CP79" s="1">
        <v>0</v>
      </c>
      <c r="CQ79" s="1">
        <f t="shared" si="62"/>
        <v>0</v>
      </c>
    </row>
    <row r="80" spans="1:95" ht="180" x14ac:dyDescent="0.25">
      <c r="A80" s="13" t="s">
        <v>391</v>
      </c>
      <c r="B80" s="10" t="s">
        <v>392</v>
      </c>
      <c r="C80" s="10" t="s">
        <v>187</v>
      </c>
      <c r="D80" s="10" t="s">
        <v>387</v>
      </c>
      <c r="E80" s="10" t="s">
        <v>189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2" t="s">
        <v>393</v>
      </c>
      <c r="X80" s="10" t="s">
        <v>394</v>
      </c>
      <c r="Y80" s="10" t="s">
        <v>395</v>
      </c>
      <c r="Z80" s="10"/>
      <c r="AA80" s="10"/>
      <c r="AB80" s="10"/>
      <c r="AC80" s="10"/>
      <c r="AD80" s="10"/>
      <c r="AE80" s="10"/>
      <c r="AF80" s="10" t="s">
        <v>119</v>
      </c>
      <c r="AG80" s="10" t="s">
        <v>396</v>
      </c>
      <c r="AH80" s="10" t="s">
        <v>397</v>
      </c>
      <c r="AI80" s="1">
        <v>54.8</v>
      </c>
      <c r="AJ80" s="1">
        <v>54.8</v>
      </c>
      <c r="AK80" s="1">
        <v>0</v>
      </c>
      <c r="AL80" s="1">
        <v>0</v>
      </c>
      <c r="AM80" s="1">
        <v>54.8</v>
      </c>
      <c r="AN80" s="1">
        <v>54.8</v>
      </c>
      <c r="AO80" s="1">
        <v>0</v>
      </c>
      <c r="AP80" s="1">
        <v>0</v>
      </c>
      <c r="AQ80" s="1">
        <v>0</v>
      </c>
      <c r="AR80" s="1">
        <v>0</v>
      </c>
      <c r="AS80" s="10" t="s">
        <v>396</v>
      </c>
      <c r="AT80" s="1">
        <v>54.8</v>
      </c>
      <c r="AU80" s="1">
        <v>0</v>
      </c>
      <c r="AV80" s="1">
        <v>54.8</v>
      </c>
      <c r="AW80" s="1">
        <v>0</v>
      </c>
      <c r="AX80" s="1">
        <f t="shared" si="12"/>
        <v>0</v>
      </c>
      <c r="AY80" s="1">
        <f>23.2+7</f>
        <v>30.2</v>
      </c>
      <c r="AZ80" s="1">
        <v>0</v>
      </c>
      <c r="BA80" s="1">
        <f>AY80</f>
        <v>30.2</v>
      </c>
      <c r="BB80" s="1">
        <v>0</v>
      </c>
      <c r="BC80" s="1">
        <f t="shared" si="13"/>
        <v>0</v>
      </c>
      <c r="BD80" s="1">
        <f>23.6+7</f>
        <v>30.6</v>
      </c>
      <c r="BE80" s="1">
        <v>0</v>
      </c>
      <c r="BF80" s="1">
        <f>BD80</f>
        <v>30.6</v>
      </c>
      <c r="BG80" s="1">
        <v>0</v>
      </c>
      <c r="BH80" s="1">
        <f t="shared" si="10"/>
        <v>0</v>
      </c>
      <c r="BI80" s="1">
        <f>23.6+7</f>
        <v>30.6</v>
      </c>
      <c r="BJ80" s="1">
        <v>0</v>
      </c>
      <c r="BK80" s="1">
        <f>BI80</f>
        <v>30.6</v>
      </c>
      <c r="BL80" s="1">
        <v>0</v>
      </c>
      <c r="BM80" s="1">
        <f t="shared" si="61"/>
        <v>0</v>
      </c>
      <c r="BN80" s="1">
        <v>54.8</v>
      </c>
      <c r="BO80" s="1">
        <v>54.8</v>
      </c>
      <c r="BP80" s="1">
        <v>0</v>
      </c>
      <c r="BQ80" s="1">
        <v>0</v>
      </c>
      <c r="BR80" s="1">
        <v>54.8</v>
      </c>
      <c r="BS80" s="1">
        <v>54.8</v>
      </c>
      <c r="BT80" s="1">
        <v>0</v>
      </c>
      <c r="BU80" s="1">
        <v>0</v>
      </c>
      <c r="BV80" s="1">
        <v>0</v>
      </c>
      <c r="BW80" s="1">
        <v>0</v>
      </c>
      <c r="BX80" s="1">
        <v>54.8</v>
      </c>
      <c r="BY80" s="1">
        <v>0</v>
      </c>
      <c r="BZ80" s="1">
        <v>54.8</v>
      </c>
      <c r="CA80" s="1">
        <v>0</v>
      </c>
      <c r="CB80" s="1">
        <v>0</v>
      </c>
      <c r="CC80" s="1">
        <f>23.2+7</f>
        <v>30.2</v>
      </c>
      <c r="CD80" s="1">
        <v>0</v>
      </c>
      <c r="CE80" s="1">
        <f>CC80</f>
        <v>30.2</v>
      </c>
      <c r="CF80" s="1">
        <v>0</v>
      </c>
      <c r="CG80" s="1">
        <f t="shared" si="17"/>
        <v>0</v>
      </c>
      <c r="CH80" s="1">
        <f>23.6+7</f>
        <v>30.6</v>
      </c>
      <c r="CI80" s="1">
        <v>0</v>
      </c>
      <c r="CJ80" s="1">
        <f>CH80</f>
        <v>30.6</v>
      </c>
      <c r="CK80" s="1">
        <v>0</v>
      </c>
      <c r="CL80" s="1">
        <f t="shared" si="30"/>
        <v>0</v>
      </c>
      <c r="CM80" s="1">
        <f>23.6+7</f>
        <v>30.6</v>
      </c>
      <c r="CN80" s="1">
        <v>0</v>
      </c>
      <c r="CO80" s="1">
        <f>CM80</f>
        <v>30.6</v>
      </c>
      <c r="CP80" s="1">
        <v>0</v>
      </c>
      <c r="CQ80" s="1">
        <f t="shared" si="62"/>
        <v>0</v>
      </c>
    </row>
    <row r="81" spans="1:95" ht="135" x14ac:dyDescent="0.25">
      <c r="A81" s="13" t="s">
        <v>398</v>
      </c>
      <c r="B81" s="10" t="s">
        <v>399</v>
      </c>
      <c r="C81" s="10" t="s">
        <v>400</v>
      </c>
      <c r="D81" s="10" t="s">
        <v>363</v>
      </c>
      <c r="E81" s="10" t="s">
        <v>401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 t="s">
        <v>370</v>
      </c>
      <c r="X81" s="10" t="s">
        <v>77</v>
      </c>
      <c r="Y81" s="10" t="s">
        <v>371</v>
      </c>
      <c r="Z81" s="12" t="s">
        <v>402</v>
      </c>
      <c r="AA81" s="10" t="s">
        <v>77</v>
      </c>
      <c r="AB81" s="10" t="s">
        <v>213</v>
      </c>
      <c r="AC81" s="10"/>
      <c r="AD81" s="10"/>
      <c r="AE81" s="10"/>
      <c r="AF81" s="10" t="s">
        <v>119</v>
      </c>
      <c r="AG81" s="10" t="s">
        <v>403</v>
      </c>
      <c r="AH81" s="10" t="s">
        <v>404</v>
      </c>
      <c r="AI81" s="1">
        <v>701.86</v>
      </c>
      <c r="AJ81" s="1">
        <v>697.97</v>
      </c>
      <c r="AK81" s="1">
        <v>0</v>
      </c>
      <c r="AL81" s="1">
        <v>0</v>
      </c>
      <c r="AM81" s="1">
        <v>701.86</v>
      </c>
      <c r="AN81" s="1">
        <v>697.97</v>
      </c>
      <c r="AO81" s="1">
        <v>0</v>
      </c>
      <c r="AP81" s="1">
        <v>0</v>
      </c>
      <c r="AQ81" s="1">
        <v>0</v>
      </c>
      <c r="AR81" s="1">
        <v>0</v>
      </c>
      <c r="AS81" s="10" t="s">
        <v>403</v>
      </c>
      <c r="AT81" s="1">
        <v>701.86</v>
      </c>
      <c r="AU81" s="1">
        <v>0</v>
      </c>
      <c r="AV81" s="1">
        <v>701.86</v>
      </c>
      <c r="AW81" s="1">
        <v>0</v>
      </c>
      <c r="AX81" s="1">
        <f t="shared" si="12"/>
        <v>0</v>
      </c>
      <c r="AY81" s="1">
        <f>74+343.4</f>
        <v>417.4</v>
      </c>
      <c r="AZ81" s="1">
        <v>0</v>
      </c>
      <c r="BA81" s="1">
        <f>AY81</f>
        <v>417.4</v>
      </c>
      <c r="BB81" s="1">
        <v>0</v>
      </c>
      <c r="BC81" s="1">
        <f t="shared" si="13"/>
        <v>0</v>
      </c>
      <c r="BD81" s="1">
        <f>76+343.5</f>
        <v>419.5</v>
      </c>
      <c r="BE81" s="1">
        <v>0</v>
      </c>
      <c r="BF81" s="1">
        <f>BD81</f>
        <v>419.5</v>
      </c>
      <c r="BG81" s="1">
        <v>0</v>
      </c>
      <c r="BH81" s="1">
        <f t="shared" si="10"/>
        <v>0</v>
      </c>
      <c r="BI81" s="1">
        <f>76+343.5</f>
        <v>419.5</v>
      </c>
      <c r="BJ81" s="1">
        <v>0</v>
      </c>
      <c r="BK81" s="1">
        <f>BI81</f>
        <v>419.5</v>
      </c>
      <c r="BL81" s="1">
        <v>0</v>
      </c>
      <c r="BM81" s="1">
        <f t="shared" si="61"/>
        <v>0</v>
      </c>
      <c r="BN81" s="1">
        <v>701.86</v>
      </c>
      <c r="BO81" s="1">
        <v>697.97</v>
      </c>
      <c r="BP81" s="1">
        <v>0</v>
      </c>
      <c r="BQ81" s="1">
        <v>0</v>
      </c>
      <c r="BR81" s="1">
        <v>701.86</v>
      </c>
      <c r="BS81" s="1">
        <v>697.97</v>
      </c>
      <c r="BT81" s="1">
        <v>0</v>
      </c>
      <c r="BU81" s="1">
        <v>0</v>
      </c>
      <c r="BV81" s="1">
        <v>0</v>
      </c>
      <c r="BW81" s="1">
        <v>0</v>
      </c>
      <c r="BX81" s="1">
        <v>701.86</v>
      </c>
      <c r="BY81" s="1">
        <v>0</v>
      </c>
      <c r="BZ81" s="1">
        <v>701.86</v>
      </c>
      <c r="CA81" s="1">
        <v>0</v>
      </c>
      <c r="CB81" s="1">
        <v>0</v>
      </c>
      <c r="CC81" s="1">
        <f>74+343.4</f>
        <v>417.4</v>
      </c>
      <c r="CD81" s="1">
        <v>0</v>
      </c>
      <c r="CE81" s="1">
        <f>CC81</f>
        <v>417.4</v>
      </c>
      <c r="CF81" s="1">
        <v>0</v>
      </c>
      <c r="CG81" s="1">
        <f t="shared" si="17"/>
        <v>0</v>
      </c>
      <c r="CH81" s="1">
        <f>76+343.5</f>
        <v>419.5</v>
      </c>
      <c r="CI81" s="1">
        <v>0</v>
      </c>
      <c r="CJ81" s="1">
        <f>CH81</f>
        <v>419.5</v>
      </c>
      <c r="CK81" s="1">
        <v>0</v>
      </c>
      <c r="CL81" s="1">
        <f t="shared" si="30"/>
        <v>0</v>
      </c>
      <c r="CM81" s="1">
        <f>76+343.5</f>
        <v>419.5</v>
      </c>
      <c r="CN81" s="1">
        <v>0</v>
      </c>
      <c r="CO81" s="1">
        <f>CM81</f>
        <v>419.5</v>
      </c>
      <c r="CP81" s="1">
        <v>0</v>
      </c>
      <c r="CQ81" s="1">
        <f t="shared" si="62"/>
        <v>0</v>
      </c>
    </row>
    <row r="82" spans="1:95" ht="90" x14ac:dyDescent="0.25">
      <c r="A82" s="9" t="s">
        <v>405</v>
      </c>
      <c r="B82" s="10" t="s">
        <v>406</v>
      </c>
      <c r="C82" s="10" t="s">
        <v>407</v>
      </c>
      <c r="D82" s="10" t="s">
        <v>363</v>
      </c>
      <c r="E82" s="10" t="s">
        <v>408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 t="s">
        <v>409</v>
      </c>
      <c r="X82" s="10" t="s">
        <v>77</v>
      </c>
      <c r="Y82" s="10" t="s">
        <v>371</v>
      </c>
      <c r="Z82" s="10"/>
      <c r="AA82" s="10"/>
      <c r="AB82" s="10"/>
      <c r="AC82" s="10"/>
      <c r="AD82" s="10"/>
      <c r="AE82" s="10"/>
      <c r="AF82" s="10" t="s">
        <v>79</v>
      </c>
      <c r="AG82" s="10" t="s">
        <v>250</v>
      </c>
      <c r="AH82" s="10" t="s">
        <v>251</v>
      </c>
      <c r="AI82" s="1">
        <v>3</v>
      </c>
      <c r="AJ82" s="1">
        <v>3</v>
      </c>
      <c r="AK82" s="1">
        <v>0</v>
      </c>
      <c r="AL82" s="1">
        <v>0</v>
      </c>
      <c r="AM82" s="1">
        <v>3</v>
      </c>
      <c r="AN82" s="1">
        <v>3</v>
      </c>
      <c r="AO82" s="1">
        <v>0</v>
      </c>
      <c r="AP82" s="1">
        <v>0</v>
      </c>
      <c r="AQ82" s="1">
        <v>0</v>
      </c>
      <c r="AR82" s="1">
        <v>0</v>
      </c>
      <c r="AS82" s="10" t="s">
        <v>250</v>
      </c>
      <c r="AT82" s="1">
        <v>3</v>
      </c>
      <c r="AU82" s="1">
        <v>0</v>
      </c>
      <c r="AV82" s="1">
        <v>3</v>
      </c>
      <c r="AW82" s="1">
        <v>0</v>
      </c>
      <c r="AX82" s="1">
        <f t="shared" si="12"/>
        <v>0</v>
      </c>
      <c r="AY82" s="1">
        <v>1</v>
      </c>
      <c r="AZ82" s="1">
        <v>0</v>
      </c>
      <c r="BA82" s="1">
        <v>1</v>
      </c>
      <c r="BB82" s="1">
        <v>0</v>
      </c>
      <c r="BC82" s="1">
        <f t="shared" si="13"/>
        <v>0</v>
      </c>
      <c r="BD82" s="1">
        <v>1</v>
      </c>
      <c r="BE82" s="1">
        <v>0</v>
      </c>
      <c r="BF82" s="1">
        <v>1</v>
      </c>
      <c r="BG82" s="1">
        <v>0</v>
      </c>
      <c r="BH82" s="1">
        <f t="shared" si="10"/>
        <v>0</v>
      </c>
      <c r="BI82" s="1">
        <v>1</v>
      </c>
      <c r="BJ82" s="1">
        <v>0</v>
      </c>
      <c r="BK82" s="1">
        <v>1</v>
      </c>
      <c r="BL82" s="1">
        <v>0</v>
      </c>
      <c r="BM82" s="1">
        <f t="shared" si="61"/>
        <v>0</v>
      </c>
      <c r="BN82" s="1">
        <v>3</v>
      </c>
      <c r="BO82" s="1">
        <v>3</v>
      </c>
      <c r="BP82" s="1">
        <v>0</v>
      </c>
      <c r="BQ82" s="1">
        <v>0</v>
      </c>
      <c r="BR82" s="1">
        <v>3</v>
      </c>
      <c r="BS82" s="1">
        <v>3</v>
      </c>
      <c r="BT82" s="1">
        <v>0</v>
      </c>
      <c r="BU82" s="1">
        <v>0</v>
      </c>
      <c r="BV82" s="1">
        <v>0</v>
      </c>
      <c r="BW82" s="1">
        <v>0</v>
      </c>
      <c r="BX82" s="1">
        <v>3</v>
      </c>
      <c r="BY82" s="1">
        <v>0</v>
      </c>
      <c r="BZ82" s="1">
        <v>3</v>
      </c>
      <c r="CA82" s="1">
        <v>0</v>
      </c>
      <c r="CB82" s="1">
        <v>0</v>
      </c>
      <c r="CC82" s="1">
        <v>1</v>
      </c>
      <c r="CD82" s="1">
        <v>0</v>
      </c>
      <c r="CE82" s="1">
        <v>1</v>
      </c>
      <c r="CF82" s="1">
        <v>0</v>
      </c>
      <c r="CG82" s="1">
        <f t="shared" si="17"/>
        <v>0</v>
      </c>
      <c r="CH82" s="1">
        <v>1</v>
      </c>
      <c r="CI82" s="1">
        <v>0</v>
      </c>
      <c r="CJ82" s="1">
        <v>1</v>
      </c>
      <c r="CK82" s="1">
        <v>0</v>
      </c>
      <c r="CL82" s="1">
        <f t="shared" si="30"/>
        <v>0</v>
      </c>
      <c r="CM82" s="1">
        <v>1</v>
      </c>
      <c r="CN82" s="1">
        <v>0</v>
      </c>
      <c r="CO82" s="1">
        <v>1</v>
      </c>
      <c r="CP82" s="1">
        <v>0</v>
      </c>
      <c r="CQ82" s="1">
        <f t="shared" si="62"/>
        <v>0</v>
      </c>
    </row>
    <row r="83" spans="1:95" ht="202.5" x14ac:dyDescent="0.25">
      <c r="A83" s="13" t="s">
        <v>410</v>
      </c>
      <c r="B83" s="10" t="s">
        <v>411</v>
      </c>
      <c r="C83" s="10" t="s">
        <v>412</v>
      </c>
      <c r="D83" s="10" t="s">
        <v>413</v>
      </c>
      <c r="E83" s="10" t="s">
        <v>414</v>
      </c>
      <c r="F83" s="10"/>
      <c r="G83" s="10"/>
      <c r="H83" s="10"/>
      <c r="I83" s="10"/>
      <c r="J83" s="12" t="s">
        <v>415</v>
      </c>
      <c r="K83" s="10" t="s">
        <v>416</v>
      </c>
      <c r="L83" s="10" t="s">
        <v>417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2" t="s">
        <v>418</v>
      </c>
      <c r="X83" s="10" t="s">
        <v>419</v>
      </c>
      <c r="Y83" s="10" t="s">
        <v>420</v>
      </c>
      <c r="Z83" s="10" t="s">
        <v>390</v>
      </c>
      <c r="AA83" s="10" t="s">
        <v>77</v>
      </c>
      <c r="AB83" s="10" t="s">
        <v>213</v>
      </c>
      <c r="AC83" s="10"/>
      <c r="AD83" s="10"/>
      <c r="AE83" s="10"/>
      <c r="AF83" s="10" t="s">
        <v>421</v>
      </c>
      <c r="AG83" s="10" t="s">
        <v>422</v>
      </c>
      <c r="AH83" s="10" t="s">
        <v>423</v>
      </c>
      <c r="AI83" s="1">
        <v>4249.2700000000004</v>
      </c>
      <c r="AJ83" s="1">
        <v>3496.08</v>
      </c>
      <c r="AK83" s="1">
        <v>0</v>
      </c>
      <c r="AL83" s="1">
        <v>0</v>
      </c>
      <c r="AM83" s="1">
        <v>3642.07</v>
      </c>
      <c r="AN83" s="1">
        <v>2890.14</v>
      </c>
      <c r="AO83" s="1">
        <v>0</v>
      </c>
      <c r="AP83" s="1">
        <v>0</v>
      </c>
      <c r="AQ83" s="1">
        <v>607.20000000000005</v>
      </c>
      <c r="AR83" s="1">
        <v>605.94000000000005</v>
      </c>
      <c r="AS83" s="10" t="s">
        <v>422</v>
      </c>
      <c r="AT83" s="1">
        <v>5180.8599999999997</v>
      </c>
      <c r="AU83" s="1">
        <v>0</v>
      </c>
      <c r="AV83" s="1">
        <v>4573.66</v>
      </c>
      <c r="AW83" s="1">
        <v>0</v>
      </c>
      <c r="AX83" s="1">
        <f t="shared" si="12"/>
        <v>607.19999999999982</v>
      </c>
      <c r="AY83" s="1">
        <f>3800+3+74+607.2</f>
        <v>4484.2</v>
      </c>
      <c r="AZ83" s="1"/>
      <c r="BA83" s="1">
        <f>AY83-607.2</f>
        <v>3877</v>
      </c>
      <c r="BB83" s="1">
        <v>0</v>
      </c>
      <c r="BC83" s="1">
        <f t="shared" si="13"/>
        <v>607.19999999999982</v>
      </c>
      <c r="BD83" s="1">
        <f>6500+3+76+607.2</f>
        <v>7186.2</v>
      </c>
      <c r="BE83" s="1">
        <v>0</v>
      </c>
      <c r="BF83" s="1">
        <f>BD83-607.2</f>
        <v>6579</v>
      </c>
      <c r="BG83" s="1">
        <v>0</v>
      </c>
      <c r="BH83" s="1">
        <f t="shared" si="10"/>
        <v>607.19999999999982</v>
      </c>
      <c r="BI83" s="1">
        <f>6500+3+76+607.2</f>
        <v>7186.2</v>
      </c>
      <c r="BJ83" s="1">
        <v>0</v>
      </c>
      <c r="BK83" s="1">
        <f>6500+3+76</f>
        <v>6579</v>
      </c>
      <c r="BL83" s="1">
        <v>0</v>
      </c>
      <c r="BM83" s="1">
        <f t="shared" si="61"/>
        <v>607.19999999999982</v>
      </c>
      <c r="BN83" s="1">
        <v>4249.2700000000004</v>
      </c>
      <c r="BO83" s="1">
        <v>3496.08</v>
      </c>
      <c r="BP83" s="1">
        <v>0</v>
      </c>
      <c r="BQ83" s="1">
        <v>0</v>
      </c>
      <c r="BR83" s="1">
        <v>3642.07</v>
      </c>
      <c r="BS83" s="1">
        <v>2890.14</v>
      </c>
      <c r="BT83" s="1">
        <v>0</v>
      </c>
      <c r="BU83" s="1">
        <v>0</v>
      </c>
      <c r="BV83" s="1">
        <v>607.20000000000005</v>
      </c>
      <c r="BW83" s="1">
        <v>605.94000000000005</v>
      </c>
      <c r="BX83" s="1">
        <v>5180.8599999999997</v>
      </c>
      <c r="BY83" s="1">
        <v>0</v>
      </c>
      <c r="BZ83" s="1">
        <v>4573.66</v>
      </c>
      <c r="CA83" s="1">
        <v>0</v>
      </c>
      <c r="CB83" s="1">
        <v>607.20000000000005</v>
      </c>
      <c r="CC83" s="1">
        <f>3800+3+74+607.2</f>
        <v>4484.2</v>
      </c>
      <c r="CD83" s="1"/>
      <c r="CE83" s="1">
        <f>CC83-607.2</f>
        <v>3877</v>
      </c>
      <c r="CF83" s="1">
        <v>0</v>
      </c>
      <c r="CG83" s="1">
        <f t="shared" si="17"/>
        <v>607.19999999999982</v>
      </c>
      <c r="CH83" s="1">
        <f>6500+3+76+607.2</f>
        <v>7186.2</v>
      </c>
      <c r="CI83" s="1">
        <v>0</v>
      </c>
      <c r="CJ83" s="1">
        <f>CH83-607.2</f>
        <v>6579</v>
      </c>
      <c r="CK83" s="1">
        <v>0</v>
      </c>
      <c r="CL83" s="1">
        <f t="shared" si="30"/>
        <v>607.19999999999982</v>
      </c>
      <c r="CM83" s="1">
        <f>6500+3+76+607.2</f>
        <v>7186.2</v>
      </c>
      <c r="CN83" s="1">
        <v>0</v>
      </c>
      <c r="CO83" s="1">
        <f>6500+3+76</f>
        <v>6579</v>
      </c>
      <c r="CP83" s="1">
        <v>0</v>
      </c>
      <c r="CQ83" s="1">
        <f t="shared" si="62"/>
        <v>607.19999999999982</v>
      </c>
    </row>
    <row r="84" spans="1:95" ht="33.75" x14ac:dyDescent="0.25">
      <c r="A84" s="9" t="s">
        <v>424</v>
      </c>
      <c r="B84" s="10" t="s">
        <v>425</v>
      </c>
      <c r="C84" s="10" t="s">
        <v>65</v>
      </c>
      <c r="D84" s="10" t="s">
        <v>65</v>
      </c>
      <c r="E84" s="10" t="s">
        <v>65</v>
      </c>
      <c r="F84" s="10" t="s">
        <v>65</v>
      </c>
      <c r="G84" s="10" t="s">
        <v>65</v>
      </c>
      <c r="H84" s="10" t="s">
        <v>65</v>
      </c>
      <c r="I84" s="10" t="s">
        <v>65</v>
      </c>
      <c r="J84" s="10" t="s">
        <v>65</v>
      </c>
      <c r="K84" s="10" t="s">
        <v>65</v>
      </c>
      <c r="L84" s="10" t="s">
        <v>65</v>
      </c>
      <c r="M84" s="10" t="s">
        <v>65</v>
      </c>
      <c r="N84" s="10" t="s">
        <v>65</v>
      </c>
      <c r="O84" s="10" t="s">
        <v>65</v>
      </c>
      <c r="P84" s="10" t="s">
        <v>65</v>
      </c>
      <c r="Q84" s="10" t="s">
        <v>65</v>
      </c>
      <c r="R84" s="10" t="s">
        <v>65</v>
      </c>
      <c r="S84" s="10" t="s">
        <v>65</v>
      </c>
      <c r="T84" s="10" t="s">
        <v>65</v>
      </c>
      <c r="U84" s="10" t="s">
        <v>65</v>
      </c>
      <c r="V84" s="10" t="s">
        <v>65</v>
      </c>
      <c r="W84" s="10" t="s">
        <v>65</v>
      </c>
      <c r="X84" s="10" t="s">
        <v>65</v>
      </c>
      <c r="Y84" s="10" t="s">
        <v>65</v>
      </c>
      <c r="Z84" s="10" t="s">
        <v>65</v>
      </c>
      <c r="AA84" s="10" t="s">
        <v>65</v>
      </c>
      <c r="AB84" s="10" t="s">
        <v>65</v>
      </c>
      <c r="AC84" s="10" t="s">
        <v>65</v>
      </c>
      <c r="AD84" s="10" t="s">
        <v>65</v>
      </c>
      <c r="AE84" s="10" t="s">
        <v>65</v>
      </c>
      <c r="AF84" s="10" t="s">
        <v>65</v>
      </c>
      <c r="AG84" s="10" t="s">
        <v>65</v>
      </c>
      <c r="AH84" s="10" t="s">
        <v>65</v>
      </c>
      <c r="AI84" s="1">
        <f>AI86</f>
        <v>749750.8</v>
      </c>
      <c r="AJ84" s="1">
        <f t="shared" ref="AJ84:CB84" si="63">AJ86</f>
        <v>736900.44</v>
      </c>
      <c r="AK84" s="1">
        <f t="shared" si="63"/>
        <v>0</v>
      </c>
      <c r="AL84" s="1">
        <f t="shared" si="63"/>
        <v>0</v>
      </c>
      <c r="AM84" s="1">
        <f t="shared" si="63"/>
        <v>749750.8</v>
      </c>
      <c r="AN84" s="1">
        <f t="shared" si="63"/>
        <v>736900.44</v>
      </c>
      <c r="AO84" s="1">
        <f t="shared" si="63"/>
        <v>0</v>
      </c>
      <c r="AP84" s="1">
        <f t="shared" si="63"/>
        <v>0</v>
      </c>
      <c r="AQ84" s="1">
        <f t="shared" si="63"/>
        <v>0</v>
      </c>
      <c r="AR84" s="1">
        <f t="shared" si="63"/>
        <v>0</v>
      </c>
      <c r="AS84" s="10" t="s">
        <v>65</v>
      </c>
      <c r="AT84" s="1">
        <f t="shared" si="63"/>
        <v>888521.4</v>
      </c>
      <c r="AU84" s="1">
        <f t="shared" si="63"/>
        <v>4200</v>
      </c>
      <c r="AV84" s="1">
        <f t="shared" si="63"/>
        <v>884321.4</v>
      </c>
      <c r="AW84" s="1">
        <f t="shared" si="63"/>
        <v>0</v>
      </c>
      <c r="AX84" s="1">
        <f t="shared" si="12"/>
        <v>0</v>
      </c>
      <c r="AY84" s="1">
        <f t="shared" si="63"/>
        <v>863322.29999999993</v>
      </c>
      <c r="AZ84" s="1">
        <f t="shared" si="63"/>
        <v>0</v>
      </c>
      <c r="BA84" s="1">
        <f t="shared" si="63"/>
        <v>863322.3</v>
      </c>
      <c r="BB84" s="1">
        <f t="shared" si="63"/>
        <v>0</v>
      </c>
      <c r="BC84" s="1">
        <f t="shared" si="13"/>
        <v>-1.1641532182693481E-10</v>
      </c>
      <c r="BD84" s="1">
        <f t="shared" si="63"/>
        <v>874334.2</v>
      </c>
      <c r="BE84" s="1">
        <f t="shared" si="63"/>
        <v>0</v>
      </c>
      <c r="BF84" s="1">
        <f t="shared" si="63"/>
        <v>874334.20000000007</v>
      </c>
      <c r="BG84" s="1">
        <f t="shared" si="63"/>
        <v>0</v>
      </c>
      <c r="BH84" s="1">
        <f t="shared" si="10"/>
        <v>-1.1641532182693481E-10</v>
      </c>
      <c r="BI84" s="1">
        <f t="shared" si="63"/>
        <v>878593.1</v>
      </c>
      <c r="BJ84" s="1">
        <f t="shared" si="63"/>
        <v>0</v>
      </c>
      <c r="BK84" s="1">
        <f t="shared" si="63"/>
        <v>878593.10000000009</v>
      </c>
      <c r="BL84" s="1">
        <f t="shared" si="63"/>
        <v>0</v>
      </c>
      <c r="BM84" s="1">
        <f t="shared" si="61"/>
        <v>-1.1641532182693481E-10</v>
      </c>
      <c r="BN84" s="1">
        <f t="shared" si="63"/>
        <v>738906.77</v>
      </c>
      <c r="BO84" s="1">
        <f t="shared" si="63"/>
        <v>727148.66</v>
      </c>
      <c r="BP84" s="1">
        <f t="shared" si="63"/>
        <v>0</v>
      </c>
      <c r="BQ84" s="1">
        <f t="shared" si="63"/>
        <v>0</v>
      </c>
      <c r="BR84" s="1">
        <f t="shared" si="63"/>
        <v>738906.77</v>
      </c>
      <c r="BS84" s="1">
        <f t="shared" si="63"/>
        <v>727148.66</v>
      </c>
      <c r="BT84" s="1">
        <f t="shared" si="63"/>
        <v>0</v>
      </c>
      <c r="BU84" s="1">
        <f t="shared" si="63"/>
        <v>0</v>
      </c>
      <c r="BV84" s="1">
        <f t="shared" si="63"/>
        <v>0</v>
      </c>
      <c r="BW84" s="1">
        <f t="shared" si="63"/>
        <v>0</v>
      </c>
      <c r="BX84" s="1">
        <f t="shared" si="63"/>
        <v>862414.21</v>
      </c>
      <c r="BY84" s="1">
        <f t="shared" si="63"/>
        <v>0</v>
      </c>
      <c r="BZ84" s="1">
        <f t="shared" si="63"/>
        <v>862414.21</v>
      </c>
      <c r="CA84" s="1">
        <f t="shared" si="63"/>
        <v>0</v>
      </c>
      <c r="CB84" s="1">
        <f t="shared" si="63"/>
        <v>0</v>
      </c>
      <c r="CC84" s="1">
        <f t="shared" ref="CC84:CF84" si="64">CC86</f>
        <v>863322.29999999993</v>
      </c>
      <c r="CD84" s="1">
        <f t="shared" si="64"/>
        <v>0</v>
      </c>
      <c r="CE84" s="1">
        <f t="shared" si="64"/>
        <v>863322.3</v>
      </c>
      <c r="CF84" s="1">
        <f t="shared" si="64"/>
        <v>0</v>
      </c>
      <c r="CG84" s="1">
        <f t="shared" si="17"/>
        <v>-1.1641532182693481E-10</v>
      </c>
      <c r="CH84" s="1">
        <f t="shared" ref="CH84:CK84" si="65">CH86</f>
        <v>874334.2</v>
      </c>
      <c r="CI84" s="1">
        <f t="shared" si="65"/>
        <v>0</v>
      </c>
      <c r="CJ84" s="1">
        <f t="shared" si="65"/>
        <v>874334.20000000007</v>
      </c>
      <c r="CK84" s="1">
        <f t="shared" si="65"/>
        <v>0</v>
      </c>
      <c r="CL84" s="1">
        <f t="shared" si="30"/>
        <v>-1.1641532182693481E-10</v>
      </c>
      <c r="CM84" s="1">
        <f t="shared" ref="CM84:CP84" si="66">CM86</f>
        <v>878593.1</v>
      </c>
      <c r="CN84" s="1">
        <f t="shared" si="66"/>
        <v>0</v>
      </c>
      <c r="CO84" s="1">
        <f t="shared" si="66"/>
        <v>878593.10000000009</v>
      </c>
      <c r="CP84" s="1">
        <f t="shared" si="66"/>
        <v>0</v>
      </c>
      <c r="CQ84" s="1">
        <f t="shared" si="62"/>
        <v>-1.1641532182693481E-10</v>
      </c>
    </row>
    <row r="85" spans="1:95" x14ac:dyDescent="0.25">
      <c r="A85" s="9" t="s">
        <v>66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0"/>
      <c r="AT85" s="11"/>
      <c r="AU85" s="11"/>
      <c r="AV85" s="11"/>
      <c r="AW85" s="11"/>
      <c r="AX85" s="1">
        <f t="shared" si="12"/>
        <v>0</v>
      </c>
      <c r="AY85" s="11"/>
      <c r="AZ85" s="11"/>
      <c r="BA85" s="11"/>
      <c r="BB85" s="11"/>
      <c r="BC85" s="1">
        <f t="shared" si="13"/>
        <v>0</v>
      </c>
      <c r="BD85" s="11"/>
      <c r="BE85" s="11"/>
      <c r="BF85" s="11"/>
      <c r="BG85" s="11"/>
      <c r="BH85" s="1">
        <f t="shared" si="10"/>
        <v>0</v>
      </c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">
        <f t="shared" si="17"/>
        <v>0</v>
      </c>
      <c r="CH85" s="11"/>
      <c r="CI85" s="11"/>
      <c r="CJ85" s="11"/>
      <c r="CK85" s="11"/>
      <c r="CL85" s="1">
        <f t="shared" si="30"/>
        <v>0</v>
      </c>
      <c r="CM85" s="11"/>
      <c r="CN85" s="11"/>
      <c r="CO85" s="11"/>
      <c r="CP85" s="11"/>
      <c r="CQ85" s="11"/>
    </row>
    <row r="86" spans="1:95" ht="348.75" x14ac:dyDescent="0.25">
      <c r="A86" s="13" t="s">
        <v>426</v>
      </c>
      <c r="B86" s="10" t="s">
        <v>427</v>
      </c>
      <c r="C86" s="12" t="s">
        <v>428</v>
      </c>
      <c r="D86" s="10" t="s">
        <v>429</v>
      </c>
      <c r="E86" s="10" t="s">
        <v>430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2" t="s">
        <v>431</v>
      </c>
      <c r="X86" s="10" t="s">
        <v>432</v>
      </c>
      <c r="Y86" s="10" t="s">
        <v>433</v>
      </c>
      <c r="Z86" s="12" t="s">
        <v>434</v>
      </c>
      <c r="AA86" s="10" t="s">
        <v>145</v>
      </c>
      <c r="AB86" s="10" t="s">
        <v>435</v>
      </c>
      <c r="AC86" s="10"/>
      <c r="AD86" s="10"/>
      <c r="AE86" s="10"/>
      <c r="AF86" s="10" t="s">
        <v>147</v>
      </c>
      <c r="AG86" s="10" t="s">
        <v>436</v>
      </c>
      <c r="AH86" s="10" t="s">
        <v>437</v>
      </c>
      <c r="AI86" s="1">
        <v>749750.8</v>
      </c>
      <c r="AJ86" s="1">
        <v>736900.44</v>
      </c>
      <c r="AK86" s="1">
        <v>0</v>
      </c>
      <c r="AL86" s="1">
        <v>0</v>
      </c>
      <c r="AM86" s="1">
        <v>749750.8</v>
      </c>
      <c r="AN86" s="1">
        <v>736900.44</v>
      </c>
      <c r="AO86" s="1">
        <v>0</v>
      </c>
      <c r="AP86" s="1">
        <v>0</v>
      </c>
      <c r="AQ86" s="1">
        <v>0</v>
      </c>
      <c r="AR86" s="1">
        <v>0</v>
      </c>
      <c r="AS86" s="10" t="s">
        <v>436</v>
      </c>
      <c r="AT86" s="1">
        <v>888521.4</v>
      </c>
      <c r="AU86" s="1">
        <v>4200</v>
      </c>
      <c r="AV86" s="1">
        <f>AT86-AU86</f>
        <v>884321.4</v>
      </c>
      <c r="AW86" s="1">
        <v>0</v>
      </c>
      <c r="AX86" s="1">
        <f t="shared" si="12"/>
        <v>0</v>
      </c>
      <c r="AY86" s="1">
        <f>360369.8+9879.5+1836.9+487129+3970.5+136.6</f>
        <v>863322.29999999993</v>
      </c>
      <c r="AZ86" s="1"/>
      <c r="BA86" s="1">
        <f>847498.8+9879.5+5944</f>
        <v>863322.3</v>
      </c>
      <c r="BB86" s="1">
        <v>0</v>
      </c>
      <c r="BC86" s="1">
        <f>AY86-AZ86-BA86-BB86</f>
        <v>-1.1641532182693481E-10</v>
      </c>
      <c r="BD86" s="1">
        <f>364675.8+10764.8+1836.9+492949.6+3970.5+136.6</f>
        <v>874334.2</v>
      </c>
      <c r="BE86" s="1">
        <v>0</v>
      </c>
      <c r="BF86" s="1">
        <f>857625.4+10764.8+5944</f>
        <v>874334.20000000007</v>
      </c>
      <c r="BG86" s="1">
        <v>0</v>
      </c>
      <c r="BH86" s="1">
        <f t="shared" si="10"/>
        <v>-1.1641532182693481E-10</v>
      </c>
      <c r="BI86" s="1">
        <f>366486.8+10764.8+1836.9+495397.5+3970.5+136.6</f>
        <v>878593.1</v>
      </c>
      <c r="BJ86" s="1">
        <v>0</v>
      </c>
      <c r="BK86" s="1">
        <f>861884.3+10764.8+5944</f>
        <v>878593.10000000009</v>
      </c>
      <c r="BL86" s="1">
        <v>0</v>
      </c>
      <c r="BM86" s="1">
        <f t="shared" ref="BM86:BM87" si="67">BI86-BJ86-BK86-BL86</f>
        <v>-1.1641532182693481E-10</v>
      </c>
      <c r="BN86" s="1">
        <v>738906.77</v>
      </c>
      <c r="BO86" s="1">
        <v>727148.66</v>
      </c>
      <c r="BP86" s="1">
        <v>0</v>
      </c>
      <c r="BQ86" s="1">
        <v>0</v>
      </c>
      <c r="BR86" s="1">
        <v>738906.77</v>
      </c>
      <c r="BS86" s="1">
        <v>727148.66</v>
      </c>
      <c r="BT86" s="1">
        <v>0</v>
      </c>
      <c r="BU86" s="1">
        <v>0</v>
      </c>
      <c r="BV86" s="1">
        <v>0</v>
      </c>
      <c r="BW86" s="1">
        <v>0</v>
      </c>
      <c r="BX86" s="1">
        <v>862414.21</v>
      </c>
      <c r="BY86" s="1">
        <v>0</v>
      </c>
      <c r="BZ86" s="1">
        <v>862414.21</v>
      </c>
      <c r="CA86" s="1">
        <v>0</v>
      </c>
      <c r="CB86" s="1">
        <v>0</v>
      </c>
      <c r="CC86" s="1">
        <f>360369.8+9879.5+1836.9+487129+3970.5+136.6</f>
        <v>863322.29999999993</v>
      </c>
      <c r="CD86" s="1"/>
      <c r="CE86" s="1">
        <f>847498.8+9879.5+5944</f>
        <v>863322.3</v>
      </c>
      <c r="CF86" s="1">
        <v>0</v>
      </c>
      <c r="CG86" s="1">
        <f>CC86-CD86-CE86-CF86</f>
        <v>-1.1641532182693481E-10</v>
      </c>
      <c r="CH86" s="1">
        <f>364675.8+10764.8+1836.9+492949.6+3970.5+136.6</f>
        <v>874334.2</v>
      </c>
      <c r="CI86" s="1">
        <v>0</v>
      </c>
      <c r="CJ86" s="1">
        <f>857625.4+10764.8+5944</f>
        <v>874334.20000000007</v>
      </c>
      <c r="CK86" s="1">
        <v>0</v>
      </c>
      <c r="CL86" s="1">
        <f t="shared" si="30"/>
        <v>-1.1641532182693481E-10</v>
      </c>
      <c r="CM86" s="1">
        <f>366486.8+10764.8+1836.9+495397.5+3970.5+136.6</f>
        <v>878593.1</v>
      </c>
      <c r="CN86" s="1">
        <v>0</v>
      </c>
      <c r="CO86" s="1">
        <f>861884.3+10764.8+5944</f>
        <v>878593.10000000009</v>
      </c>
      <c r="CP86" s="1">
        <v>0</v>
      </c>
      <c r="CQ86" s="1">
        <f t="shared" ref="CQ86:CQ87" si="68">CM86-CN86-CO86-CP86</f>
        <v>-1.1641532182693481E-10</v>
      </c>
    </row>
    <row r="87" spans="1:95" ht="67.5" x14ac:dyDescent="0.25">
      <c r="A87" s="13" t="s">
        <v>438</v>
      </c>
      <c r="B87" s="10" t="s">
        <v>439</v>
      </c>
      <c r="C87" s="10" t="s">
        <v>65</v>
      </c>
      <c r="D87" s="10" t="s">
        <v>65</v>
      </c>
      <c r="E87" s="10" t="s">
        <v>65</v>
      </c>
      <c r="F87" s="10" t="s">
        <v>65</v>
      </c>
      <c r="G87" s="10" t="s">
        <v>65</v>
      </c>
      <c r="H87" s="10" t="s">
        <v>65</v>
      </c>
      <c r="I87" s="10" t="s">
        <v>65</v>
      </c>
      <c r="J87" s="10" t="s">
        <v>65</v>
      </c>
      <c r="K87" s="10" t="s">
        <v>65</v>
      </c>
      <c r="L87" s="10" t="s">
        <v>65</v>
      </c>
      <c r="M87" s="10" t="s">
        <v>65</v>
      </c>
      <c r="N87" s="10" t="s">
        <v>65</v>
      </c>
      <c r="O87" s="10" t="s">
        <v>65</v>
      </c>
      <c r="P87" s="10" t="s">
        <v>65</v>
      </c>
      <c r="Q87" s="10" t="s">
        <v>65</v>
      </c>
      <c r="R87" s="10" t="s">
        <v>65</v>
      </c>
      <c r="S87" s="10" t="s">
        <v>65</v>
      </c>
      <c r="T87" s="10" t="s">
        <v>65</v>
      </c>
      <c r="U87" s="10" t="s">
        <v>65</v>
      </c>
      <c r="V87" s="10" t="s">
        <v>65</v>
      </c>
      <c r="W87" s="10" t="s">
        <v>65</v>
      </c>
      <c r="X87" s="10" t="s">
        <v>65</v>
      </c>
      <c r="Y87" s="10" t="s">
        <v>65</v>
      </c>
      <c r="Z87" s="10" t="s">
        <v>65</v>
      </c>
      <c r="AA87" s="10" t="s">
        <v>65</v>
      </c>
      <c r="AB87" s="10" t="s">
        <v>65</v>
      </c>
      <c r="AC87" s="10" t="s">
        <v>65</v>
      </c>
      <c r="AD87" s="10" t="s">
        <v>65</v>
      </c>
      <c r="AE87" s="10" t="s">
        <v>65</v>
      </c>
      <c r="AF87" s="10" t="s">
        <v>65</v>
      </c>
      <c r="AG87" s="10" t="s">
        <v>65</v>
      </c>
      <c r="AH87" s="10" t="s">
        <v>65</v>
      </c>
      <c r="AI87" s="1">
        <f>AI89+AI90+AI95</f>
        <v>55007.420000000006</v>
      </c>
      <c r="AJ87" s="1">
        <f t="shared" ref="AJ87:CB87" si="69">AJ89+AJ90+AJ95</f>
        <v>33482.67</v>
      </c>
      <c r="AK87" s="1">
        <f t="shared" si="69"/>
        <v>1301.1000000000001</v>
      </c>
      <c r="AL87" s="1">
        <f t="shared" si="69"/>
        <v>1301.1000000000001</v>
      </c>
      <c r="AM87" s="1">
        <f t="shared" si="69"/>
        <v>29820.420000000006</v>
      </c>
      <c r="AN87" s="1">
        <f t="shared" si="69"/>
        <v>8295.67</v>
      </c>
      <c r="AO87" s="1">
        <f t="shared" si="69"/>
        <v>0</v>
      </c>
      <c r="AP87" s="1">
        <f t="shared" si="69"/>
        <v>0</v>
      </c>
      <c r="AQ87" s="1">
        <f t="shared" si="69"/>
        <v>23885.899999999998</v>
      </c>
      <c r="AR87" s="1">
        <f t="shared" si="69"/>
        <v>23885.899999999998</v>
      </c>
      <c r="AS87" s="10" t="s">
        <v>65</v>
      </c>
      <c r="AT87" s="1">
        <f t="shared" si="69"/>
        <v>41977.24</v>
      </c>
      <c r="AU87" s="1">
        <f t="shared" si="69"/>
        <v>1572.63</v>
      </c>
      <c r="AV87" s="1">
        <f t="shared" si="69"/>
        <v>15872.41</v>
      </c>
      <c r="AW87" s="1">
        <f t="shared" si="69"/>
        <v>0</v>
      </c>
      <c r="AX87" s="1">
        <f t="shared" si="12"/>
        <v>24532.2</v>
      </c>
      <c r="AY87" s="1">
        <f t="shared" si="69"/>
        <v>28710.799999999999</v>
      </c>
      <c r="AZ87" s="1">
        <f t="shared" si="69"/>
        <v>1493.3000000000002</v>
      </c>
      <c r="BA87" s="1">
        <f t="shared" si="69"/>
        <v>3480.6000000000004</v>
      </c>
      <c r="BB87" s="1">
        <f t="shared" si="69"/>
        <v>0</v>
      </c>
      <c r="BC87" s="1">
        <f t="shared" si="13"/>
        <v>23736.9</v>
      </c>
      <c r="BD87" s="1">
        <f t="shared" si="69"/>
        <v>23626.300000000003</v>
      </c>
      <c r="BE87" s="1">
        <f t="shared" si="69"/>
        <v>1495.1000000000001</v>
      </c>
      <c r="BF87" s="1">
        <f t="shared" si="69"/>
        <v>1674.5</v>
      </c>
      <c r="BG87" s="1">
        <f t="shared" si="69"/>
        <v>0</v>
      </c>
      <c r="BH87" s="1">
        <f t="shared" ref="BH87:BH108" si="70">BD87-BE87-BF87-BG87</f>
        <v>20456.700000000004</v>
      </c>
      <c r="BI87" s="1">
        <f t="shared" si="69"/>
        <v>21140.7</v>
      </c>
      <c r="BJ87" s="1">
        <f t="shared" si="69"/>
        <v>1495.1000000000001</v>
      </c>
      <c r="BK87" s="1">
        <f t="shared" si="69"/>
        <v>1645.6</v>
      </c>
      <c r="BL87" s="1">
        <f t="shared" si="69"/>
        <v>0</v>
      </c>
      <c r="BM87" s="1">
        <f t="shared" si="67"/>
        <v>18000.000000000004</v>
      </c>
      <c r="BN87" s="1">
        <f t="shared" si="69"/>
        <v>55007.420000000006</v>
      </c>
      <c r="BO87" s="1">
        <f t="shared" si="69"/>
        <v>33482.67</v>
      </c>
      <c r="BP87" s="1">
        <f t="shared" si="69"/>
        <v>1301.1000000000001</v>
      </c>
      <c r="BQ87" s="1">
        <f t="shared" si="69"/>
        <v>1301.1000000000001</v>
      </c>
      <c r="BR87" s="1">
        <f t="shared" si="69"/>
        <v>29820.420000000006</v>
      </c>
      <c r="BS87" s="1">
        <f t="shared" si="69"/>
        <v>8295.67</v>
      </c>
      <c r="BT87" s="1">
        <f t="shared" si="69"/>
        <v>0</v>
      </c>
      <c r="BU87" s="1">
        <f t="shared" si="69"/>
        <v>0</v>
      </c>
      <c r="BV87" s="1">
        <f t="shared" si="69"/>
        <v>23885.899999999998</v>
      </c>
      <c r="BW87" s="1">
        <f t="shared" si="69"/>
        <v>23885.899999999998</v>
      </c>
      <c r="BX87" s="1">
        <f t="shared" si="69"/>
        <v>41884.239999999998</v>
      </c>
      <c r="BY87" s="1">
        <f t="shared" si="69"/>
        <v>1569.63</v>
      </c>
      <c r="BZ87" s="1">
        <f t="shared" si="69"/>
        <v>15872.41</v>
      </c>
      <c r="CA87" s="1">
        <f t="shared" si="69"/>
        <v>0</v>
      </c>
      <c r="CB87" s="1">
        <f t="shared" si="69"/>
        <v>24442.2</v>
      </c>
      <c r="CC87" s="1">
        <f t="shared" ref="CC87:CF87" si="71">CC89+CC90+CC95</f>
        <v>28710.799999999999</v>
      </c>
      <c r="CD87" s="1">
        <f t="shared" si="71"/>
        <v>1493.3000000000002</v>
      </c>
      <c r="CE87" s="1">
        <f t="shared" si="71"/>
        <v>3480.6000000000004</v>
      </c>
      <c r="CF87" s="1">
        <f t="shared" si="71"/>
        <v>0</v>
      </c>
      <c r="CG87" s="1">
        <f t="shared" ref="CG87:CG88" si="72">CC87-CD87-CE87-CF87</f>
        <v>23736.9</v>
      </c>
      <c r="CH87" s="1">
        <f t="shared" ref="CH87:CK87" si="73">CH89+CH90+CH95</f>
        <v>23626.300000000003</v>
      </c>
      <c r="CI87" s="1">
        <f t="shared" si="73"/>
        <v>1495.1000000000001</v>
      </c>
      <c r="CJ87" s="1">
        <f t="shared" si="73"/>
        <v>1674.5</v>
      </c>
      <c r="CK87" s="1">
        <f t="shared" si="73"/>
        <v>0</v>
      </c>
      <c r="CL87" s="1">
        <f t="shared" si="30"/>
        <v>20456.700000000004</v>
      </c>
      <c r="CM87" s="1">
        <f t="shared" ref="CM87:CP87" si="74">CM89+CM90+CM95</f>
        <v>21140.7</v>
      </c>
      <c r="CN87" s="1">
        <f t="shared" si="74"/>
        <v>1495.1000000000001</v>
      </c>
      <c r="CO87" s="1">
        <f t="shared" si="74"/>
        <v>1645.6</v>
      </c>
      <c r="CP87" s="1">
        <f t="shared" si="74"/>
        <v>0</v>
      </c>
      <c r="CQ87" s="1">
        <f t="shared" si="68"/>
        <v>18000.000000000004</v>
      </c>
    </row>
    <row r="88" spans="1:95" x14ac:dyDescent="0.25">
      <c r="A88" s="9" t="s">
        <v>66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0"/>
      <c r="AT88" s="11"/>
      <c r="AU88" s="11"/>
      <c r="AV88" s="11"/>
      <c r="AW88" s="11"/>
      <c r="AX88" s="1">
        <f t="shared" ref="AX88:AX107" si="75">AT88-AU88-AV88-AW88</f>
        <v>0</v>
      </c>
      <c r="AY88" s="11"/>
      <c r="AZ88" s="11"/>
      <c r="BA88" s="11"/>
      <c r="BB88" s="11"/>
      <c r="BC88" s="1">
        <f t="shared" ref="BC88:BC108" si="76">AY88-AZ88-BA88-BB88</f>
        <v>0</v>
      </c>
      <c r="BD88" s="11"/>
      <c r="BE88" s="11"/>
      <c r="BF88" s="11"/>
      <c r="BG88" s="11"/>
      <c r="BH88" s="1">
        <f t="shared" si="70"/>
        <v>0</v>
      </c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>
        <f>BX89</f>
        <v>5100.3</v>
      </c>
      <c r="BY88" s="11"/>
      <c r="BZ88" s="11"/>
      <c r="CA88" s="11"/>
      <c r="CB88" s="11"/>
      <c r="CC88" s="11"/>
      <c r="CD88" s="11"/>
      <c r="CE88" s="11"/>
      <c r="CF88" s="11"/>
      <c r="CG88" s="1">
        <f t="shared" si="72"/>
        <v>0</v>
      </c>
      <c r="CH88" s="11"/>
      <c r="CI88" s="11"/>
      <c r="CJ88" s="11"/>
      <c r="CK88" s="11"/>
      <c r="CL88" s="1">
        <f t="shared" si="30"/>
        <v>0</v>
      </c>
      <c r="CM88" s="11"/>
      <c r="CN88" s="11"/>
      <c r="CO88" s="11"/>
      <c r="CP88" s="11"/>
      <c r="CQ88" s="11"/>
    </row>
    <row r="89" spans="1:95" ht="315" x14ac:dyDescent="0.25">
      <c r="A89" s="9" t="s">
        <v>440</v>
      </c>
      <c r="B89" s="10" t="s">
        <v>441</v>
      </c>
      <c r="C89" s="10" t="s">
        <v>412</v>
      </c>
      <c r="D89" s="10" t="s">
        <v>442</v>
      </c>
      <c r="E89" s="10" t="s">
        <v>414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2" t="s">
        <v>443</v>
      </c>
      <c r="X89" s="10" t="s">
        <v>444</v>
      </c>
      <c r="Y89" s="10" t="s">
        <v>445</v>
      </c>
      <c r="Z89" s="10"/>
      <c r="AA89" s="10"/>
      <c r="AB89" s="10"/>
      <c r="AC89" s="10"/>
      <c r="AD89" s="10"/>
      <c r="AE89" s="10"/>
      <c r="AF89" s="10"/>
      <c r="AG89" s="10" t="s">
        <v>446</v>
      </c>
      <c r="AH89" s="10" t="s">
        <v>302</v>
      </c>
      <c r="AI89" s="1">
        <v>5021.8</v>
      </c>
      <c r="AJ89" s="1">
        <v>5021.8</v>
      </c>
      <c r="AK89" s="1">
        <v>0</v>
      </c>
      <c r="AL89" s="1">
        <v>0</v>
      </c>
      <c r="AM89" s="1">
        <v>1621.7</v>
      </c>
      <c r="AN89" s="1">
        <v>1621.7</v>
      </c>
      <c r="AO89" s="1">
        <v>0</v>
      </c>
      <c r="AP89" s="1">
        <v>0</v>
      </c>
      <c r="AQ89" s="1">
        <v>3400.1</v>
      </c>
      <c r="AR89" s="1">
        <v>3400.1</v>
      </c>
      <c r="AS89" s="10" t="s">
        <v>446</v>
      </c>
      <c r="AT89" s="1">
        <v>5100.3</v>
      </c>
      <c r="AU89" s="1">
        <v>0</v>
      </c>
      <c r="AV89" s="1">
        <v>1600.3</v>
      </c>
      <c r="AW89" s="1">
        <v>0</v>
      </c>
      <c r="AX89" s="1">
        <f t="shared" si="75"/>
        <v>3500</v>
      </c>
      <c r="AY89" s="1">
        <f>1578+3400</f>
        <v>4978</v>
      </c>
      <c r="AZ89" s="1">
        <v>0</v>
      </c>
      <c r="BA89" s="1">
        <v>1578.7</v>
      </c>
      <c r="BB89" s="1">
        <v>0</v>
      </c>
      <c r="BC89" s="1">
        <f>AY89-BA89</f>
        <v>3399.3</v>
      </c>
      <c r="BD89" s="1">
        <v>4749</v>
      </c>
      <c r="BE89" s="1">
        <v>0</v>
      </c>
      <c r="BF89" s="1">
        <v>1549</v>
      </c>
      <c r="BG89" s="1"/>
      <c r="BH89" s="1">
        <f>BD89-BF89</f>
        <v>3200</v>
      </c>
      <c r="BI89" s="1">
        <v>4520.1000000000004</v>
      </c>
      <c r="BJ89" s="1">
        <v>0</v>
      </c>
      <c r="BK89" s="1">
        <v>1520.1</v>
      </c>
      <c r="BL89" s="1">
        <v>0</v>
      </c>
      <c r="BM89" s="1">
        <f t="shared" ref="BM89:BM90" si="77">BI89-BJ89-BK89-BL89</f>
        <v>3000.0000000000005</v>
      </c>
      <c r="BN89" s="1">
        <v>5021.8</v>
      </c>
      <c r="BO89" s="1">
        <v>5021.8</v>
      </c>
      <c r="BP89" s="1">
        <v>0</v>
      </c>
      <c r="BQ89" s="1">
        <v>0</v>
      </c>
      <c r="BR89" s="1">
        <v>1621.7</v>
      </c>
      <c r="BS89" s="1">
        <v>1621.7</v>
      </c>
      <c r="BT89" s="1">
        <v>0</v>
      </c>
      <c r="BU89" s="1">
        <v>0</v>
      </c>
      <c r="BV89" s="1">
        <v>3400.1</v>
      </c>
      <c r="BW89" s="1">
        <v>3400.1</v>
      </c>
      <c r="BX89" s="1">
        <v>5100.3</v>
      </c>
      <c r="BY89" s="1">
        <v>0</v>
      </c>
      <c r="BZ89" s="1">
        <v>1600.3</v>
      </c>
      <c r="CA89" s="1">
        <v>0</v>
      </c>
      <c r="CB89" s="1">
        <v>3500</v>
      </c>
      <c r="CC89" s="1">
        <f>1578+3400</f>
        <v>4978</v>
      </c>
      <c r="CD89" s="1">
        <v>0</v>
      </c>
      <c r="CE89" s="1">
        <v>1578.7</v>
      </c>
      <c r="CF89" s="1">
        <v>0</v>
      </c>
      <c r="CG89" s="1">
        <f>CC89-CE89</f>
        <v>3399.3</v>
      </c>
      <c r="CH89" s="1">
        <v>4749</v>
      </c>
      <c r="CI89" s="1">
        <v>0</v>
      </c>
      <c r="CJ89" s="1">
        <v>1549</v>
      </c>
      <c r="CK89" s="1"/>
      <c r="CL89" s="1">
        <f>CH89-CJ89</f>
        <v>3200</v>
      </c>
      <c r="CM89" s="1">
        <v>4520.1000000000004</v>
      </c>
      <c r="CN89" s="1">
        <v>0</v>
      </c>
      <c r="CO89" s="1">
        <v>1520.1</v>
      </c>
      <c r="CP89" s="1">
        <v>0</v>
      </c>
      <c r="CQ89" s="1">
        <f t="shared" ref="CQ89:CQ90" si="78">CM89-CN89-CO89-CP89</f>
        <v>3000.0000000000005</v>
      </c>
    </row>
    <row r="90" spans="1:95" ht="90" x14ac:dyDescent="0.25">
      <c r="A90" s="13" t="s">
        <v>447</v>
      </c>
      <c r="B90" s="10" t="s">
        <v>448</v>
      </c>
      <c r="C90" s="10" t="s">
        <v>65</v>
      </c>
      <c r="D90" s="10" t="s">
        <v>65</v>
      </c>
      <c r="E90" s="10" t="s">
        <v>65</v>
      </c>
      <c r="F90" s="10" t="s">
        <v>65</v>
      </c>
      <c r="G90" s="10" t="s">
        <v>65</v>
      </c>
      <c r="H90" s="10" t="s">
        <v>65</v>
      </c>
      <c r="I90" s="10" t="s">
        <v>65</v>
      </c>
      <c r="J90" s="10" t="s">
        <v>65</v>
      </c>
      <c r="K90" s="10" t="s">
        <v>65</v>
      </c>
      <c r="L90" s="10" t="s">
        <v>65</v>
      </c>
      <c r="M90" s="10" t="s">
        <v>65</v>
      </c>
      <c r="N90" s="10" t="s">
        <v>65</v>
      </c>
      <c r="O90" s="10" t="s">
        <v>65</v>
      </c>
      <c r="P90" s="10" t="s">
        <v>65</v>
      </c>
      <c r="Q90" s="10" t="s">
        <v>65</v>
      </c>
      <c r="R90" s="10" t="s">
        <v>65</v>
      </c>
      <c r="S90" s="10" t="s">
        <v>65</v>
      </c>
      <c r="T90" s="10" t="s">
        <v>65</v>
      </c>
      <c r="U90" s="10" t="s">
        <v>65</v>
      </c>
      <c r="V90" s="10" t="s">
        <v>65</v>
      </c>
      <c r="W90" s="10" t="s">
        <v>65</v>
      </c>
      <c r="X90" s="10" t="s">
        <v>65</v>
      </c>
      <c r="Y90" s="10" t="s">
        <v>65</v>
      </c>
      <c r="Z90" s="10" t="s">
        <v>65</v>
      </c>
      <c r="AA90" s="10" t="s">
        <v>65</v>
      </c>
      <c r="AB90" s="10" t="s">
        <v>65</v>
      </c>
      <c r="AC90" s="10" t="s">
        <v>65</v>
      </c>
      <c r="AD90" s="10" t="s">
        <v>65</v>
      </c>
      <c r="AE90" s="10" t="s">
        <v>65</v>
      </c>
      <c r="AF90" s="10" t="s">
        <v>65</v>
      </c>
      <c r="AG90" s="10" t="s">
        <v>65</v>
      </c>
      <c r="AH90" s="10" t="s">
        <v>65</v>
      </c>
      <c r="AI90" s="1">
        <f>AI92+AI93+AI94</f>
        <v>1479.3000000000002</v>
      </c>
      <c r="AJ90" s="1">
        <f t="shared" ref="AJ90:CB90" si="79">AJ92+AJ93+AJ94</f>
        <v>1479.3000000000002</v>
      </c>
      <c r="AK90" s="1">
        <f t="shared" si="79"/>
        <v>1301.1000000000001</v>
      </c>
      <c r="AL90" s="1">
        <f t="shared" si="79"/>
        <v>1301.1000000000001</v>
      </c>
      <c r="AM90" s="1">
        <f t="shared" si="79"/>
        <v>178.2</v>
      </c>
      <c r="AN90" s="1">
        <f t="shared" si="79"/>
        <v>178.2</v>
      </c>
      <c r="AO90" s="1">
        <f t="shared" si="79"/>
        <v>0</v>
      </c>
      <c r="AP90" s="1">
        <f t="shared" si="79"/>
        <v>0</v>
      </c>
      <c r="AQ90" s="1">
        <f t="shared" si="79"/>
        <v>0</v>
      </c>
      <c r="AR90" s="1">
        <f t="shared" si="79"/>
        <v>0</v>
      </c>
      <c r="AS90" s="10" t="s">
        <v>65</v>
      </c>
      <c r="AT90" s="1">
        <f t="shared" si="79"/>
        <v>1558.3000000000002</v>
      </c>
      <c r="AU90" s="1">
        <f t="shared" si="79"/>
        <v>1380.1000000000001</v>
      </c>
      <c r="AV90" s="1">
        <f t="shared" si="79"/>
        <v>178.2</v>
      </c>
      <c r="AW90" s="1">
        <f t="shared" si="79"/>
        <v>0</v>
      </c>
      <c r="AX90" s="1">
        <f t="shared" si="75"/>
        <v>5.6843418860808015E-14</v>
      </c>
      <c r="AY90" s="1">
        <f t="shared" si="79"/>
        <v>1616.2000000000003</v>
      </c>
      <c r="AZ90" s="1">
        <f t="shared" si="79"/>
        <v>1493.3000000000002</v>
      </c>
      <c r="BA90" s="1">
        <f t="shared" si="79"/>
        <v>122.9</v>
      </c>
      <c r="BB90" s="1">
        <f t="shared" si="79"/>
        <v>0</v>
      </c>
      <c r="BC90" s="1">
        <f t="shared" si="76"/>
        <v>8.5265128291212022E-14</v>
      </c>
      <c r="BD90" s="1">
        <f t="shared" si="79"/>
        <v>1620.6000000000001</v>
      </c>
      <c r="BE90" s="1">
        <f t="shared" si="79"/>
        <v>1495.1000000000001</v>
      </c>
      <c r="BF90" s="1">
        <f t="shared" si="79"/>
        <v>125.5</v>
      </c>
      <c r="BG90" s="1">
        <f t="shared" si="79"/>
        <v>0</v>
      </c>
      <c r="BH90" s="1">
        <f t="shared" si="70"/>
        <v>0</v>
      </c>
      <c r="BI90" s="1">
        <f t="shared" si="79"/>
        <v>1620.6000000000001</v>
      </c>
      <c r="BJ90" s="1">
        <f t="shared" si="79"/>
        <v>1495.1000000000001</v>
      </c>
      <c r="BK90" s="1">
        <f t="shared" si="79"/>
        <v>125.5</v>
      </c>
      <c r="BL90" s="1">
        <f t="shared" si="79"/>
        <v>0</v>
      </c>
      <c r="BM90" s="1">
        <f t="shared" si="77"/>
        <v>0</v>
      </c>
      <c r="BN90" s="1">
        <f t="shared" si="79"/>
        <v>1479.3000000000002</v>
      </c>
      <c r="BO90" s="1">
        <f t="shared" si="79"/>
        <v>1479.3000000000002</v>
      </c>
      <c r="BP90" s="1">
        <f t="shared" si="79"/>
        <v>1301.1000000000001</v>
      </c>
      <c r="BQ90" s="1">
        <f t="shared" si="79"/>
        <v>1301.1000000000001</v>
      </c>
      <c r="BR90" s="1">
        <f t="shared" si="79"/>
        <v>178.2</v>
      </c>
      <c r="BS90" s="1">
        <f t="shared" si="79"/>
        <v>178.2</v>
      </c>
      <c r="BT90" s="1">
        <f t="shared" si="79"/>
        <v>0</v>
      </c>
      <c r="BU90" s="1">
        <f t="shared" si="79"/>
        <v>0</v>
      </c>
      <c r="BV90" s="1">
        <f t="shared" si="79"/>
        <v>0</v>
      </c>
      <c r="BW90" s="1">
        <f t="shared" si="79"/>
        <v>0</v>
      </c>
      <c r="BX90" s="1">
        <f t="shared" si="79"/>
        <v>1555.3000000000002</v>
      </c>
      <c r="BY90" s="1">
        <f t="shared" si="79"/>
        <v>1377.1000000000001</v>
      </c>
      <c r="BZ90" s="1">
        <f t="shared" si="79"/>
        <v>178.2</v>
      </c>
      <c r="CA90" s="1">
        <f t="shared" si="79"/>
        <v>0</v>
      </c>
      <c r="CB90" s="1">
        <f t="shared" si="79"/>
        <v>0</v>
      </c>
      <c r="CC90" s="1">
        <f t="shared" ref="CC90:CF90" si="80">CC92+CC93+CC94</f>
        <v>1616.2000000000003</v>
      </c>
      <c r="CD90" s="1">
        <f t="shared" si="80"/>
        <v>1493.3000000000002</v>
      </c>
      <c r="CE90" s="1">
        <f t="shared" si="80"/>
        <v>122.9</v>
      </c>
      <c r="CF90" s="1">
        <f t="shared" si="80"/>
        <v>0</v>
      </c>
      <c r="CG90" s="1">
        <f t="shared" ref="CG90:CG108" si="81">CC90-CD90-CE90-CF90</f>
        <v>8.5265128291212022E-14</v>
      </c>
      <c r="CH90" s="1">
        <f t="shared" ref="CH90:CK90" si="82">CH92+CH93+CH94</f>
        <v>1620.6000000000001</v>
      </c>
      <c r="CI90" s="1">
        <f t="shared" si="82"/>
        <v>1495.1000000000001</v>
      </c>
      <c r="CJ90" s="1">
        <f t="shared" si="82"/>
        <v>125.5</v>
      </c>
      <c r="CK90" s="1">
        <f t="shared" si="82"/>
        <v>0</v>
      </c>
      <c r="CL90" s="1">
        <f t="shared" ref="CL90:CL108" si="83">CH90-CI90-CJ90-CK90</f>
        <v>0</v>
      </c>
      <c r="CM90" s="1">
        <f t="shared" ref="CM90:CP90" si="84">CM92+CM93+CM94</f>
        <v>1620.6000000000001</v>
      </c>
      <c r="CN90" s="1">
        <f t="shared" si="84"/>
        <v>1495.1000000000001</v>
      </c>
      <c r="CO90" s="1">
        <f t="shared" si="84"/>
        <v>125.5</v>
      </c>
      <c r="CP90" s="1">
        <f t="shared" si="84"/>
        <v>0</v>
      </c>
      <c r="CQ90" s="1">
        <f t="shared" si="78"/>
        <v>0</v>
      </c>
    </row>
    <row r="91" spans="1:95" x14ac:dyDescent="0.25">
      <c r="A91" s="9" t="s">
        <v>66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0"/>
      <c r="AT91" s="11"/>
      <c r="AU91" s="11"/>
      <c r="AV91" s="11"/>
      <c r="AW91" s="11"/>
      <c r="AX91" s="1">
        <f t="shared" si="75"/>
        <v>0</v>
      </c>
      <c r="AY91" s="11"/>
      <c r="AZ91" s="11"/>
      <c r="BA91" s="11"/>
      <c r="BB91" s="11"/>
      <c r="BC91" s="1">
        <f t="shared" si="76"/>
        <v>0</v>
      </c>
      <c r="BD91" s="11"/>
      <c r="BE91" s="11"/>
      <c r="BF91" s="11"/>
      <c r="BG91" s="11"/>
      <c r="BH91" s="1">
        <f t="shared" si="70"/>
        <v>0</v>
      </c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">
        <f t="shared" si="81"/>
        <v>0</v>
      </c>
      <c r="CH91" s="11"/>
      <c r="CI91" s="11"/>
      <c r="CJ91" s="11"/>
      <c r="CK91" s="11"/>
      <c r="CL91" s="1">
        <f t="shared" si="83"/>
        <v>0</v>
      </c>
      <c r="CM91" s="11"/>
      <c r="CN91" s="11"/>
      <c r="CO91" s="11"/>
      <c r="CP91" s="11"/>
      <c r="CQ91" s="11"/>
    </row>
    <row r="92" spans="1:95" ht="206.25" customHeight="1" x14ac:dyDescent="0.25">
      <c r="A92" s="9" t="s">
        <v>449</v>
      </c>
      <c r="B92" s="10" t="s">
        <v>450</v>
      </c>
      <c r="C92" s="10" t="s">
        <v>451</v>
      </c>
      <c r="D92" s="10" t="s">
        <v>452</v>
      </c>
      <c r="E92" s="10" t="s">
        <v>453</v>
      </c>
      <c r="F92" s="10"/>
      <c r="G92" s="10"/>
      <c r="H92" s="10"/>
      <c r="I92" s="10"/>
      <c r="J92" s="10" t="s">
        <v>454</v>
      </c>
      <c r="K92" s="10" t="s">
        <v>77</v>
      </c>
      <c r="L92" s="10" t="s">
        <v>455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2" t="s">
        <v>456</v>
      </c>
      <c r="X92" s="10" t="s">
        <v>457</v>
      </c>
      <c r="Y92" s="10" t="s">
        <v>458</v>
      </c>
      <c r="Z92" s="10"/>
      <c r="AA92" s="10"/>
      <c r="AB92" s="10"/>
      <c r="AC92" s="10"/>
      <c r="AD92" s="10"/>
      <c r="AE92" s="10"/>
      <c r="AF92" s="10"/>
      <c r="AG92" s="10" t="s">
        <v>459</v>
      </c>
      <c r="AH92" s="10" t="s">
        <v>240</v>
      </c>
      <c r="AI92" s="1">
        <v>1167.9000000000001</v>
      </c>
      <c r="AJ92" s="1">
        <v>1167.9000000000001</v>
      </c>
      <c r="AK92" s="1">
        <v>1167.9000000000001</v>
      </c>
      <c r="AL92" s="1">
        <v>1167.9000000000001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0" t="s">
        <v>459</v>
      </c>
      <c r="AT92" s="1">
        <v>1248.2</v>
      </c>
      <c r="AU92" s="1">
        <v>1248.2</v>
      </c>
      <c r="AV92" s="1">
        <v>0</v>
      </c>
      <c r="AW92" s="1">
        <v>0</v>
      </c>
      <c r="AX92" s="1">
        <f t="shared" si="75"/>
        <v>0</v>
      </c>
      <c r="AY92" s="1">
        <v>1416.9</v>
      </c>
      <c r="AZ92" s="1">
        <f>AY92</f>
        <v>1416.9</v>
      </c>
      <c r="BA92" s="1">
        <v>0</v>
      </c>
      <c r="BB92" s="1">
        <v>0</v>
      </c>
      <c r="BC92" s="1">
        <f t="shared" si="76"/>
        <v>0</v>
      </c>
      <c r="BD92" s="1">
        <v>1416.9</v>
      </c>
      <c r="BE92" s="1">
        <f>BD92</f>
        <v>1416.9</v>
      </c>
      <c r="BF92" s="1">
        <v>0</v>
      </c>
      <c r="BG92" s="1">
        <v>0</v>
      </c>
      <c r="BH92" s="1">
        <f t="shared" si="70"/>
        <v>0</v>
      </c>
      <c r="BI92" s="1">
        <v>1416.9</v>
      </c>
      <c r="BJ92" s="1">
        <f>BI92</f>
        <v>1416.9</v>
      </c>
      <c r="BK92" s="1">
        <v>0</v>
      </c>
      <c r="BL92" s="1">
        <v>0</v>
      </c>
      <c r="BM92" s="1">
        <v>0</v>
      </c>
      <c r="BN92" s="1">
        <v>1167.9000000000001</v>
      </c>
      <c r="BO92" s="1">
        <v>1167.9000000000001</v>
      </c>
      <c r="BP92" s="1">
        <v>1167.9000000000001</v>
      </c>
      <c r="BQ92" s="1">
        <v>1167.9000000000001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1248.2</v>
      </c>
      <c r="BY92" s="1">
        <v>1248.2</v>
      </c>
      <c r="BZ92" s="1">
        <v>0</v>
      </c>
      <c r="CA92" s="1">
        <v>0</v>
      </c>
      <c r="CB92" s="1">
        <v>0</v>
      </c>
      <c r="CC92" s="1">
        <v>1416.9</v>
      </c>
      <c r="CD92" s="1">
        <f>CC92</f>
        <v>1416.9</v>
      </c>
      <c r="CE92" s="1">
        <v>0</v>
      </c>
      <c r="CF92" s="1">
        <v>0</v>
      </c>
      <c r="CG92" s="1">
        <f t="shared" si="81"/>
        <v>0</v>
      </c>
      <c r="CH92" s="1">
        <v>1416.9</v>
      </c>
      <c r="CI92" s="1">
        <f>CH92</f>
        <v>1416.9</v>
      </c>
      <c r="CJ92" s="1">
        <v>0</v>
      </c>
      <c r="CK92" s="1">
        <v>0</v>
      </c>
      <c r="CL92" s="1">
        <f t="shared" si="83"/>
        <v>0</v>
      </c>
      <c r="CM92" s="1">
        <v>1416.9</v>
      </c>
      <c r="CN92" s="1">
        <f>CM92</f>
        <v>1416.9</v>
      </c>
      <c r="CO92" s="1">
        <v>0</v>
      </c>
      <c r="CP92" s="1">
        <v>0</v>
      </c>
      <c r="CQ92" s="1">
        <v>0</v>
      </c>
    </row>
    <row r="93" spans="1:95" ht="125.25" customHeight="1" x14ac:dyDescent="0.25">
      <c r="A93" s="9" t="s">
        <v>460</v>
      </c>
      <c r="B93" s="10" t="s">
        <v>461</v>
      </c>
      <c r="C93" s="10" t="s">
        <v>187</v>
      </c>
      <c r="D93" s="10" t="s">
        <v>387</v>
      </c>
      <c r="E93" s="10" t="s">
        <v>189</v>
      </c>
      <c r="F93" s="10"/>
      <c r="G93" s="10"/>
      <c r="H93" s="10"/>
      <c r="I93" s="10"/>
      <c r="J93" s="12" t="s">
        <v>462</v>
      </c>
      <c r="K93" s="10" t="s">
        <v>77</v>
      </c>
      <c r="L93" s="10" t="s">
        <v>463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 t="s">
        <v>409</v>
      </c>
      <c r="X93" s="10" t="s">
        <v>77</v>
      </c>
      <c r="Y93" s="10" t="s">
        <v>371</v>
      </c>
      <c r="Z93" s="10"/>
      <c r="AA93" s="10"/>
      <c r="AB93" s="10"/>
      <c r="AC93" s="10"/>
      <c r="AD93" s="10"/>
      <c r="AE93" s="10"/>
      <c r="AF93" s="10"/>
      <c r="AG93" s="10" t="s">
        <v>135</v>
      </c>
      <c r="AH93" s="10" t="s">
        <v>136</v>
      </c>
      <c r="AI93" s="1">
        <v>133.19999999999999</v>
      </c>
      <c r="AJ93" s="1">
        <v>133.19999999999999</v>
      </c>
      <c r="AK93" s="1">
        <v>133.19999999999999</v>
      </c>
      <c r="AL93" s="1">
        <v>133.19999999999999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0" t="s">
        <v>135</v>
      </c>
      <c r="AT93" s="1">
        <v>131.9</v>
      </c>
      <c r="AU93" s="1">
        <f>AT93</f>
        <v>131.9</v>
      </c>
      <c r="AV93" s="1">
        <v>0</v>
      </c>
      <c r="AW93" s="1">
        <v>0</v>
      </c>
      <c r="AX93" s="1">
        <f t="shared" si="75"/>
        <v>0</v>
      </c>
      <c r="AY93" s="1">
        <v>76.400000000000006</v>
      </c>
      <c r="AZ93" s="1">
        <f>AY93</f>
        <v>76.400000000000006</v>
      </c>
      <c r="BA93" s="1">
        <v>0</v>
      </c>
      <c r="BB93" s="1">
        <v>0</v>
      </c>
      <c r="BC93" s="1">
        <f t="shared" si="76"/>
        <v>0</v>
      </c>
      <c r="BD93" s="1">
        <v>78.2</v>
      </c>
      <c r="BE93" s="1">
        <f>BD93</f>
        <v>78.2</v>
      </c>
      <c r="BF93" s="1">
        <v>0</v>
      </c>
      <c r="BG93" s="1">
        <v>0</v>
      </c>
      <c r="BH93" s="1">
        <f t="shared" si="70"/>
        <v>0</v>
      </c>
      <c r="BI93" s="1">
        <v>78.2</v>
      </c>
      <c r="BJ93" s="1">
        <f>BI93</f>
        <v>78.2</v>
      </c>
      <c r="BK93" s="1">
        <v>0</v>
      </c>
      <c r="BL93" s="1">
        <v>0</v>
      </c>
      <c r="BM93" s="1">
        <v>0</v>
      </c>
      <c r="BN93" s="1">
        <v>133.19999999999999</v>
      </c>
      <c r="BO93" s="1">
        <v>133.19999999999999</v>
      </c>
      <c r="BP93" s="1">
        <v>133.19999999999999</v>
      </c>
      <c r="BQ93" s="1">
        <v>133.19999999999999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128.9</v>
      </c>
      <c r="BY93" s="1">
        <v>128.9</v>
      </c>
      <c r="BZ93" s="1">
        <v>0</v>
      </c>
      <c r="CA93" s="1">
        <v>0</v>
      </c>
      <c r="CB93" s="1">
        <v>0</v>
      </c>
      <c r="CC93" s="1">
        <v>76.400000000000006</v>
      </c>
      <c r="CD93" s="1">
        <f>CC93</f>
        <v>76.400000000000006</v>
      </c>
      <c r="CE93" s="1">
        <v>0</v>
      </c>
      <c r="CF93" s="1">
        <v>0</v>
      </c>
      <c r="CG93" s="1">
        <f t="shared" si="81"/>
        <v>0</v>
      </c>
      <c r="CH93" s="1">
        <v>78.2</v>
      </c>
      <c r="CI93" s="1">
        <f>CH93</f>
        <v>78.2</v>
      </c>
      <c r="CJ93" s="1">
        <v>0</v>
      </c>
      <c r="CK93" s="1">
        <v>0</v>
      </c>
      <c r="CL93" s="1">
        <f t="shared" si="83"/>
        <v>0</v>
      </c>
      <c r="CM93" s="1">
        <v>78.2</v>
      </c>
      <c r="CN93" s="1">
        <f>CM93</f>
        <v>78.2</v>
      </c>
      <c r="CO93" s="1">
        <v>0</v>
      </c>
      <c r="CP93" s="1">
        <v>0</v>
      </c>
      <c r="CQ93" s="1">
        <v>0</v>
      </c>
    </row>
    <row r="94" spans="1:95" ht="112.5" x14ac:dyDescent="0.25">
      <c r="A94" s="9" t="s">
        <v>464</v>
      </c>
      <c r="B94" s="10" t="s">
        <v>465</v>
      </c>
      <c r="C94" s="10" t="s">
        <v>187</v>
      </c>
      <c r="D94" s="10" t="s">
        <v>387</v>
      </c>
      <c r="E94" s="10" t="s">
        <v>189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2" t="s">
        <v>466</v>
      </c>
      <c r="X94" s="10" t="s">
        <v>467</v>
      </c>
      <c r="Y94" s="10" t="s">
        <v>468</v>
      </c>
      <c r="Z94" s="10"/>
      <c r="AA94" s="10"/>
      <c r="AB94" s="10"/>
      <c r="AC94" s="10"/>
      <c r="AD94" s="10"/>
      <c r="AE94" s="10"/>
      <c r="AF94" s="10"/>
      <c r="AG94" s="10" t="s">
        <v>135</v>
      </c>
      <c r="AH94" s="10" t="s">
        <v>136</v>
      </c>
      <c r="AI94" s="1">
        <v>178.2</v>
      </c>
      <c r="AJ94" s="1">
        <v>178.2</v>
      </c>
      <c r="AK94" s="1">
        <v>0</v>
      </c>
      <c r="AL94" s="1">
        <v>0</v>
      </c>
      <c r="AM94" s="1">
        <v>178.2</v>
      </c>
      <c r="AN94" s="1">
        <v>178.2</v>
      </c>
      <c r="AO94" s="1">
        <v>0</v>
      </c>
      <c r="AP94" s="1">
        <v>0</v>
      </c>
      <c r="AQ94" s="1">
        <v>0</v>
      </c>
      <c r="AR94" s="1">
        <v>0</v>
      </c>
      <c r="AS94" s="10" t="s">
        <v>135</v>
      </c>
      <c r="AT94" s="1">
        <v>178.2</v>
      </c>
      <c r="AU94" s="1">
        <v>0</v>
      </c>
      <c r="AV94" s="1">
        <v>178.2</v>
      </c>
      <c r="AW94" s="1">
        <v>0</v>
      </c>
      <c r="AX94" s="1">
        <f t="shared" si="75"/>
        <v>0</v>
      </c>
      <c r="AY94" s="1">
        <v>122.9</v>
      </c>
      <c r="AZ94" s="1">
        <v>0</v>
      </c>
      <c r="BA94" s="1">
        <f>AY94</f>
        <v>122.9</v>
      </c>
      <c r="BB94" s="1">
        <v>0</v>
      </c>
      <c r="BC94" s="1">
        <f t="shared" si="76"/>
        <v>0</v>
      </c>
      <c r="BD94" s="1">
        <v>125.5</v>
      </c>
      <c r="BE94" s="1">
        <v>0</v>
      </c>
      <c r="BF94" s="1">
        <f>BD94</f>
        <v>125.5</v>
      </c>
      <c r="BG94" s="1">
        <v>0</v>
      </c>
      <c r="BH94" s="1">
        <f t="shared" si="70"/>
        <v>0</v>
      </c>
      <c r="BI94" s="1">
        <v>125.5</v>
      </c>
      <c r="BJ94" s="1">
        <v>0</v>
      </c>
      <c r="BK94" s="1">
        <f>BI94</f>
        <v>125.5</v>
      </c>
      <c r="BL94" s="1">
        <v>0</v>
      </c>
      <c r="BM94" s="1">
        <f t="shared" ref="BM94" si="85">BI94-BJ94-BK94-BL94</f>
        <v>0</v>
      </c>
      <c r="BN94" s="1">
        <v>178.2</v>
      </c>
      <c r="BO94" s="1">
        <v>178.2</v>
      </c>
      <c r="BP94" s="1">
        <v>0</v>
      </c>
      <c r="BQ94" s="1">
        <v>0</v>
      </c>
      <c r="BR94" s="1">
        <v>178.2</v>
      </c>
      <c r="BS94" s="1">
        <v>178.2</v>
      </c>
      <c r="BT94" s="1">
        <v>0</v>
      </c>
      <c r="BU94" s="1">
        <v>0</v>
      </c>
      <c r="BV94" s="1">
        <v>0</v>
      </c>
      <c r="BW94" s="1">
        <v>0</v>
      </c>
      <c r="BX94" s="1">
        <v>178.2</v>
      </c>
      <c r="BY94" s="1">
        <v>0</v>
      </c>
      <c r="BZ94" s="1">
        <v>178.2</v>
      </c>
      <c r="CA94" s="1">
        <v>0</v>
      </c>
      <c r="CB94" s="1">
        <v>0</v>
      </c>
      <c r="CC94" s="1">
        <v>122.9</v>
      </c>
      <c r="CD94" s="1">
        <v>0</v>
      </c>
      <c r="CE94" s="1">
        <f>CC94</f>
        <v>122.9</v>
      </c>
      <c r="CF94" s="1">
        <v>0</v>
      </c>
      <c r="CG94" s="1">
        <f t="shared" si="81"/>
        <v>0</v>
      </c>
      <c r="CH94" s="1">
        <v>125.5</v>
      </c>
      <c r="CI94" s="1">
        <v>0</v>
      </c>
      <c r="CJ94" s="1">
        <f>CH94</f>
        <v>125.5</v>
      </c>
      <c r="CK94" s="1">
        <v>0</v>
      </c>
      <c r="CL94" s="1">
        <f t="shared" si="83"/>
        <v>0</v>
      </c>
      <c r="CM94" s="1">
        <v>125.5</v>
      </c>
      <c r="CN94" s="1">
        <v>0</v>
      </c>
      <c r="CO94" s="1">
        <f>CM94</f>
        <v>125.5</v>
      </c>
      <c r="CP94" s="1">
        <v>0</v>
      </c>
      <c r="CQ94" s="1">
        <f t="shared" ref="CQ94" si="86">CM94-CN94-CO94-CP94</f>
        <v>0</v>
      </c>
    </row>
    <row r="95" spans="1:95" x14ac:dyDescent="0.25">
      <c r="A95" s="9" t="s">
        <v>469</v>
      </c>
      <c r="B95" s="10" t="s">
        <v>470</v>
      </c>
      <c r="C95" s="10" t="s">
        <v>65</v>
      </c>
      <c r="D95" s="10" t="s">
        <v>65</v>
      </c>
      <c r="E95" s="10" t="s">
        <v>65</v>
      </c>
      <c r="F95" s="10" t="s">
        <v>65</v>
      </c>
      <c r="G95" s="10" t="s">
        <v>65</v>
      </c>
      <c r="H95" s="10" t="s">
        <v>65</v>
      </c>
      <c r="I95" s="10" t="s">
        <v>65</v>
      </c>
      <c r="J95" s="10" t="s">
        <v>65</v>
      </c>
      <c r="K95" s="10" t="s">
        <v>65</v>
      </c>
      <c r="L95" s="10" t="s">
        <v>65</v>
      </c>
      <c r="M95" s="10" t="s">
        <v>65</v>
      </c>
      <c r="N95" s="10" t="s">
        <v>65</v>
      </c>
      <c r="O95" s="10" t="s">
        <v>65</v>
      </c>
      <c r="P95" s="10" t="s">
        <v>65</v>
      </c>
      <c r="Q95" s="10" t="s">
        <v>65</v>
      </c>
      <c r="R95" s="10" t="s">
        <v>65</v>
      </c>
      <c r="S95" s="10" t="s">
        <v>65</v>
      </c>
      <c r="T95" s="10" t="s">
        <v>65</v>
      </c>
      <c r="U95" s="10" t="s">
        <v>65</v>
      </c>
      <c r="V95" s="10" t="s">
        <v>65</v>
      </c>
      <c r="W95" s="10" t="s">
        <v>65</v>
      </c>
      <c r="X95" s="10" t="s">
        <v>65</v>
      </c>
      <c r="Y95" s="10" t="s">
        <v>65</v>
      </c>
      <c r="Z95" s="10" t="s">
        <v>65</v>
      </c>
      <c r="AA95" s="10" t="s">
        <v>65</v>
      </c>
      <c r="AB95" s="10" t="s">
        <v>65</v>
      </c>
      <c r="AC95" s="10" t="s">
        <v>65</v>
      </c>
      <c r="AD95" s="10" t="s">
        <v>65</v>
      </c>
      <c r="AE95" s="10" t="s">
        <v>65</v>
      </c>
      <c r="AF95" s="10" t="s">
        <v>65</v>
      </c>
      <c r="AG95" s="10" t="s">
        <v>65</v>
      </c>
      <c r="AH95" s="10" t="s">
        <v>65</v>
      </c>
      <c r="AI95" s="1">
        <f>AI97+AI103</f>
        <v>48506.320000000007</v>
      </c>
      <c r="AJ95" s="1">
        <f t="shared" ref="AJ95:CB95" si="87">AJ97+AJ103</f>
        <v>26981.57</v>
      </c>
      <c r="AK95" s="1">
        <f t="shared" si="87"/>
        <v>0</v>
      </c>
      <c r="AL95" s="1">
        <f t="shared" si="87"/>
        <v>0</v>
      </c>
      <c r="AM95" s="1">
        <f t="shared" si="87"/>
        <v>28020.520000000004</v>
      </c>
      <c r="AN95" s="1">
        <f t="shared" si="87"/>
        <v>6495.7699999999995</v>
      </c>
      <c r="AO95" s="1">
        <f t="shared" si="87"/>
        <v>0</v>
      </c>
      <c r="AP95" s="1">
        <f t="shared" si="87"/>
        <v>0</v>
      </c>
      <c r="AQ95" s="1">
        <f t="shared" si="87"/>
        <v>20485.8</v>
      </c>
      <c r="AR95" s="1">
        <f t="shared" si="87"/>
        <v>20485.8</v>
      </c>
      <c r="AS95" s="10" t="s">
        <v>65</v>
      </c>
      <c r="AT95" s="1">
        <f t="shared" si="87"/>
        <v>35318.639999999999</v>
      </c>
      <c r="AU95" s="1">
        <f t="shared" si="87"/>
        <v>192.53</v>
      </c>
      <c r="AV95" s="1">
        <f t="shared" si="87"/>
        <v>14093.91</v>
      </c>
      <c r="AW95" s="1">
        <f t="shared" si="87"/>
        <v>0</v>
      </c>
      <c r="AX95" s="1">
        <f t="shared" si="75"/>
        <v>21032.2</v>
      </c>
      <c r="AY95" s="1">
        <f t="shared" si="87"/>
        <v>22116.6</v>
      </c>
      <c r="AZ95" s="1">
        <f t="shared" si="87"/>
        <v>0</v>
      </c>
      <c r="BA95" s="1">
        <f t="shared" si="87"/>
        <v>1779</v>
      </c>
      <c r="BB95" s="1">
        <f t="shared" si="87"/>
        <v>0</v>
      </c>
      <c r="BC95" s="1">
        <f t="shared" si="76"/>
        <v>20337.599999999999</v>
      </c>
      <c r="BD95" s="1">
        <f t="shared" si="87"/>
        <v>17256.7</v>
      </c>
      <c r="BE95" s="1">
        <f t="shared" si="87"/>
        <v>0</v>
      </c>
      <c r="BF95" s="1">
        <f t="shared" si="87"/>
        <v>0</v>
      </c>
      <c r="BG95" s="1">
        <f t="shared" si="87"/>
        <v>0</v>
      </c>
      <c r="BH95" s="1">
        <f t="shared" si="70"/>
        <v>17256.7</v>
      </c>
      <c r="BI95" s="1">
        <f t="shared" si="87"/>
        <v>15000</v>
      </c>
      <c r="BJ95" s="1">
        <f t="shared" si="87"/>
        <v>0</v>
      </c>
      <c r="BK95" s="1">
        <f t="shared" si="87"/>
        <v>0</v>
      </c>
      <c r="BL95" s="1">
        <f t="shared" si="87"/>
        <v>0</v>
      </c>
      <c r="BM95" s="1">
        <f t="shared" si="87"/>
        <v>17256.7</v>
      </c>
      <c r="BN95" s="1">
        <f t="shared" si="87"/>
        <v>48506.320000000007</v>
      </c>
      <c r="BO95" s="1">
        <f t="shared" si="87"/>
        <v>26981.57</v>
      </c>
      <c r="BP95" s="1">
        <f t="shared" si="87"/>
        <v>0</v>
      </c>
      <c r="BQ95" s="1">
        <f t="shared" si="87"/>
        <v>0</v>
      </c>
      <c r="BR95" s="1">
        <f t="shared" si="87"/>
        <v>28020.520000000004</v>
      </c>
      <c r="BS95" s="1">
        <f t="shared" si="87"/>
        <v>6495.7699999999995</v>
      </c>
      <c r="BT95" s="1">
        <f t="shared" si="87"/>
        <v>0</v>
      </c>
      <c r="BU95" s="1">
        <f t="shared" si="87"/>
        <v>0</v>
      </c>
      <c r="BV95" s="1">
        <f t="shared" si="87"/>
        <v>20485.8</v>
      </c>
      <c r="BW95" s="1">
        <f t="shared" si="87"/>
        <v>20485.8</v>
      </c>
      <c r="BX95" s="1">
        <f t="shared" si="87"/>
        <v>35228.639999999999</v>
      </c>
      <c r="BY95" s="1">
        <f t="shared" si="87"/>
        <v>192.53</v>
      </c>
      <c r="BZ95" s="1">
        <f t="shared" si="87"/>
        <v>14093.91</v>
      </c>
      <c r="CA95" s="1">
        <f t="shared" si="87"/>
        <v>0</v>
      </c>
      <c r="CB95" s="1">
        <f t="shared" si="87"/>
        <v>20942.2</v>
      </c>
      <c r="CC95" s="1">
        <f t="shared" ref="CC95:CF95" si="88">CC97+CC103</f>
        <v>22116.6</v>
      </c>
      <c r="CD95" s="1">
        <f t="shared" si="88"/>
        <v>0</v>
      </c>
      <c r="CE95" s="1">
        <f t="shared" si="88"/>
        <v>1779</v>
      </c>
      <c r="CF95" s="1">
        <f t="shared" si="88"/>
        <v>0</v>
      </c>
      <c r="CG95" s="1">
        <f t="shared" si="81"/>
        <v>20337.599999999999</v>
      </c>
      <c r="CH95" s="1">
        <f t="shared" ref="CH95:CK95" si="89">CH97+CH103</f>
        <v>17256.7</v>
      </c>
      <c r="CI95" s="1">
        <f t="shared" si="89"/>
        <v>0</v>
      </c>
      <c r="CJ95" s="1">
        <f t="shared" si="89"/>
        <v>0</v>
      </c>
      <c r="CK95" s="1">
        <f t="shared" si="89"/>
        <v>0</v>
      </c>
      <c r="CL95" s="1">
        <f t="shared" si="83"/>
        <v>17256.7</v>
      </c>
      <c r="CM95" s="1">
        <f t="shared" ref="CM95:CQ95" si="90">CM97+CM103</f>
        <v>15000</v>
      </c>
      <c r="CN95" s="1">
        <f t="shared" si="90"/>
        <v>0</v>
      </c>
      <c r="CO95" s="1">
        <f t="shared" si="90"/>
        <v>0</v>
      </c>
      <c r="CP95" s="1">
        <f t="shared" si="90"/>
        <v>0</v>
      </c>
      <c r="CQ95" s="1">
        <f t="shared" si="90"/>
        <v>17256.7</v>
      </c>
    </row>
    <row r="96" spans="1:95" x14ac:dyDescent="0.25">
      <c r="A96" s="9" t="s">
        <v>66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0"/>
      <c r="AT96" s="11"/>
      <c r="AU96" s="11"/>
      <c r="AV96" s="11"/>
      <c r="AW96" s="11"/>
      <c r="AX96" s="1">
        <f t="shared" si="75"/>
        <v>0</v>
      </c>
      <c r="AY96" s="11"/>
      <c r="AZ96" s="11"/>
      <c r="BA96" s="11"/>
      <c r="BB96" s="11"/>
      <c r="BC96" s="1">
        <f t="shared" si="76"/>
        <v>0</v>
      </c>
      <c r="BD96" s="11"/>
      <c r="BE96" s="11"/>
      <c r="BF96" s="11"/>
      <c r="BG96" s="11"/>
      <c r="BH96" s="1">
        <f t="shared" si="70"/>
        <v>0</v>
      </c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">
        <f t="shared" si="81"/>
        <v>0</v>
      </c>
      <c r="CH96" s="11"/>
      <c r="CI96" s="11"/>
      <c r="CJ96" s="11"/>
      <c r="CK96" s="11"/>
      <c r="CL96" s="1">
        <f t="shared" si="83"/>
        <v>0</v>
      </c>
      <c r="CM96" s="11"/>
      <c r="CN96" s="11"/>
      <c r="CO96" s="11"/>
      <c r="CP96" s="11"/>
      <c r="CQ96" s="11"/>
    </row>
    <row r="97" spans="1:95" ht="56.25" x14ac:dyDescent="0.25">
      <c r="A97" s="13" t="s">
        <v>471</v>
      </c>
      <c r="B97" s="10" t="s">
        <v>472</v>
      </c>
      <c r="C97" s="10" t="s">
        <v>65</v>
      </c>
      <c r="D97" s="10" t="s">
        <v>65</v>
      </c>
      <c r="E97" s="10" t="s">
        <v>65</v>
      </c>
      <c r="F97" s="10" t="s">
        <v>65</v>
      </c>
      <c r="G97" s="10" t="s">
        <v>65</v>
      </c>
      <c r="H97" s="10" t="s">
        <v>65</v>
      </c>
      <c r="I97" s="10" t="s">
        <v>65</v>
      </c>
      <c r="J97" s="10" t="s">
        <v>65</v>
      </c>
      <c r="K97" s="10" t="s">
        <v>65</v>
      </c>
      <c r="L97" s="10" t="s">
        <v>65</v>
      </c>
      <c r="M97" s="10" t="s">
        <v>65</v>
      </c>
      <c r="N97" s="10" t="s">
        <v>65</v>
      </c>
      <c r="O97" s="10" t="s">
        <v>65</v>
      </c>
      <c r="P97" s="10" t="s">
        <v>65</v>
      </c>
      <c r="Q97" s="10" t="s">
        <v>65</v>
      </c>
      <c r="R97" s="10" t="s">
        <v>65</v>
      </c>
      <c r="S97" s="10" t="s">
        <v>65</v>
      </c>
      <c r="T97" s="10" t="s">
        <v>65</v>
      </c>
      <c r="U97" s="10" t="s">
        <v>65</v>
      </c>
      <c r="V97" s="10" t="s">
        <v>65</v>
      </c>
      <c r="W97" s="10" t="s">
        <v>65</v>
      </c>
      <c r="X97" s="10" t="s">
        <v>65</v>
      </c>
      <c r="Y97" s="10" t="s">
        <v>65</v>
      </c>
      <c r="Z97" s="10" t="s">
        <v>65</v>
      </c>
      <c r="AA97" s="10" t="s">
        <v>65</v>
      </c>
      <c r="AB97" s="10" t="s">
        <v>65</v>
      </c>
      <c r="AC97" s="10" t="s">
        <v>65</v>
      </c>
      <c r="AD97" s="10" t="s">
        <v>65</v>
      </c>
      <c r="AE97" s="10" t="s">
        <v>65</v>
      </c>
      <c r="AF97" s="10" t="s">
        <v>65</v>
      </c>
      <c r="AG97" s="10" t="s">
        <v>65</v>
      </c>
      <c r="AH97" s="10" t="s">
        <v>65</v>
      </c>
      <c r="AI97" s="1">
        <f>AI99+AI100+AI101+AI102</f>
        <v>28080.520000000004</v>
      </c>
      <c r="AJ97" s="1">
        <f t="shared" ref="AJ97:CB97" si="91">AJ99+AJ100+AJ101+AJ102</f>
        <v>6555.7699999999995</v>
      </c>
      <c r="AK97" s="1">
        <f t="shared" si="91"/>
        <v>0</v>
      </c>
      <c r="AL97" s="1">
        <f t="shared" si="91"/>
        <v>0</v>
      </c>
      <c r="AM97" s="1">
        <f t="shared" si="91"/>
        <v>28020.520000000004</v>
      </c>
      <c r="AN97" s="1">
        <f t="shared" si="91"/>
        <v>6495.7699999999995</v>
      </c>
      <c r="AO97" s="1">
        <f t="shared" si="91"/>
        <v>0</v>
      </c>
      <c r="AP97" s="1">
        <f t="shared" si="91"/>
        <v>0</v>
      </c>
      <c r="AQ97" s="1">
        <f t="shared" si="91"/>
        <v>60</v>
      </c>
      <c r="AR97" s="1">
        <f t="shared" si="91"/>
        <v>60</v>
      </c>
      <c r="AS97" s="10" t="s">
        <v>65</v>
      </c>
      <c r="AT97" s="1">
        <f t="shared" si="91"/>
        <v>14286.44</v>
      </c>
      <c r="AU97" s="1">
        <f t="shared" si="91"/>
        <v>192.53</v>
      </c>
      <c r="AV97" s="1">
        <f t="shared" si="91"/>
        <v>14093.91</v>
      </c>
      <c r="AW97" s="1">
        <f t="shared" si="91"/>
        <v>0</v>
      </c>
      <c r="AX97" s="1">
        <f t="shared" si="75"/>
        <v>0</v>
      </c>
      <c r="AY97" s="1">
        <f t="shared" si="91"/>
        <v>1779</v>
      </c>
      <c r="AZ97" s="1">
        <f t="shared" si="91"/>
        <v>0</v>
      </c>
      <c r="BA97" s="1">
        <f t="shared" si="91"/>
        <v>1779</v>
      </c>
      <c r="BB97" s="1">
        <f t="shared" si="91"/>
        <v>0</v>
      </c>
      <c r="BC97" s="1">
        <f t="shared" si="76"/>
        <v>0</v>
      </c>
      <c r="BD97" s="1">
        <f t="shared" si="91"/>
        <v>0</v>
      </c>
      <c r="BE97" s="1">
        <f t="shared" si="91"/>
        <v>0</v>
      </c>
      <c r="BF97" s="1">
        <f t="shared" si="91"/>
        <v>0</v>
      </c>
      <c r="BG97" s="1">
        <f t="shared" si="91"/>
        <v>0</v>
      </c>
      <c r="BH97" s="1">
        <f t="shared" si="70"/>
        <v>0</v>
      </c>
      <c r="BI97" s="1">
        <f t="shared" si="91"/>
        <v>0</v>
      </c>
      <c r="BJ97" s="1">
        <f t="shared" si="91"/>
        <v>0</v>
      </c>
      <c r="BK97" s="1">
        <f t="shared" si="91"/>
        <v>0</v>
      </c>
      <c r="BL97" s="1">
        <f t="shared" si="91"/>
        <v>0</v>
      </c>
      <c r="BM97" s="1">
        <f t="shared" si="91"/>
        <v>0</v>
      </c>
      <c r="BN97" s="1">
        <f t="shared" si="91"/>
        <v>28080.520000000004</v>
      </c>
      <c r="BO97" s="1">
        <f t="shared" si="91"/>
        <v>6555.7699999999995</v>
      </c>
      <c r="BP97" s="1">
        <f t="shared" si="91"/>
        <v>0</v>
      </c>
      <c r="BQ97" s="1">
        <f t="shared" si="91"/>
        <v>0</v>
      </c>
      <c r="BR97" s="1">
        <f t="shared" si="91"/>
        <v>28020.520000000004</v>
      </c>
      <c r="BS97" s="1">
        <f t="shared" si="91"/>
        <v>6495.7699999999995</v>
      </c>
      <c r="BT97" s="1">
        <f t="shared" si="91"/>
        <v>0</v>
      </c>
      <c r="BU97" s="1">
        <f t="shared" si="91"/>
        <v>0</v>
      </c>
      <c r="BV97" s="1">
        <f t="shared" si="91"/>
        <v>60</v>
      </c>
      <c r="BW97" s="1">
        <f t="shared" si="91"/>
        <v>60</v>
      </c>
      <c r="BX97" s="1">
        <f t="shared" si="91"/>
        <v>14286.44</v>
      </c>
      <c r="BY97" s="1">
        <f t="shared" si="91"/>
        <v>192.53</v>
      </c>
      <c r="BZ97" s="1">
        <f t="shared" si="91"/>
        <v>14093.91</v>
      </c>
      <c r="CA97" s="1">
        <f t="shared" si="91"/>
        <v>0</v>
      </c>
      <c r="CB97" s="1">
        <f t="shared" si="91"/>
        <v>0</v>
      </c>
      <c r="CC97" s="1">
        <f t="shared" ref="CC97:CF97" si="92">CC99+CC100+CC101+CC102</f>
        <v>1779</v>
      </c>
      <c r="CD97" s="1">
        <f t="shared" si="92"/>
        <v>0</v>
      </c>
      <c r="CE97" s="1">
        <f t="shared" si="92"/>
        <v>1779</v>
      </c>
      <c r="CF97" s="1">
        <f t="shared" si="92"/>
        <v>0</v>
      </c>
      <c r="CG97" s="1">
        <f t="shared" si="81"/>
        <v>0</v>
      </c>
      <c r="CH97" s="1">
        <f t="shared" ref="CH97:CK97" si="93">CH99+CH100+CH101+CH102</f>
        <v>0</v>
      </c>
      <c r="CI97" s="1">
        <f t="shared" si="93"/>
        <v>0</v>
      </c>
      <c r="CJ97" s="1">
        <f t="shared" si="93"/>
        <v>0</v>
      </c>
      <c r="CK97" s="1">
        <f t="shared" si="93"/>
        <v>0</v>
      </c>
      <c r="CL97" s="1">
        <f t="shared" si="83"/>
        <v>0</v>
      </c>
      <c r="CM97" s="1">
        <f t="shared" ref="CM97:CQ97" si="94">CM99+CM100+CM101+CM102</f>
        <v>0</v>
      </c>
      <c r="CN97" s="1">
        <f t="shared" si="94"/>
        <v>0</v>
      </c>
      <c r="CO97" s="1">
        <f t="shared" si="94"/>
        <v>0</v>
      </c>
      <c r="CP97" s="1">
        <f t="shared" si="94"/>
        <v>0</v>
      </c>
      <c r="CQ97" s="1">
        <f t="shared" si="94"/>
        <v>0</v>
      </c>
    </row>
    <row r="98" spans="1:95" x14ac:dyDescent="0.25">
      <c r="A98" s="9" t="s">
        <v>66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0"/>
      <c r="AT98" s="11"/>
      <c r="AU98" s="11"/>
      <c r="AV98" s="11"/>
      <c r="AW98" s="11"/>
      <c r="AX98" s="1">
        <f t="shared" si="75"/>
        <v>0</v>
      </c>
      <c r="AY98" s="11"/>
      <c r="AZ98" s="11"/>
      <c r="BA98" s="11"/>
      <c r="BB98" s="11"/>
      <c r="BC98" s="1">
        <f t="shared" si="76"/>
        <v>0</v>
      </c>
      <c r="BD98" s="11"/>
      <c r="BE98" s="11"/>
      <c r="BF98" s="11"/>
      <c r="BG98" s="11"/>
      <c r="BH98" s="1">
        <f t="shared" si="70"/>
        <v>0</v>
      </c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">
        <f t="shared" si="81"/>
        <v>0</v>
      </c>
      <c r="CH98" s="11"/>
      <c r="CI98" s="11"/>
      <c r="CJ98" s="11"/>
      <c r="CK98" s="11"/>
      <c r="CL98" s="1">
        <f t="shared" si="83"/>
        <v>0</v>
      </c>
      <c r="CM98" s="11"/>
      <c r="CN98" s="11"/>
      <c r="CO98" s="11"/>
      <c r="CP98" s="11"/>
      <c r="CQ98" s="11"/>
    </row>
    <row r="99" spans="1:95" ht="213.75" x14ac:dyDescent="0.25">
      <c r="A99" s="9" t="s">
        <v>473</v>
      </c>
      <c r="B99" s="10" t="s">
        <v>474</v>
      </c>
      <c r="C99" s="10" t="s">
        <v>412</v>
      </c>
      <c r="D99" s="10" t="s">
        <v>475</v>
      </c>
      <c r="E99" s="10" t="s">
        <v>414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2" t="s">
        <v>476</v>
      </c>
      <c r="AA99" s="10" t="s">
        <v>107</v>
      </c>
      <c r="AB99" s="10" t="s">
        <v>477</v>
      </c>
      <c r="AC99" s="10"/>
      <c r="AD99" s="10"/>
      <c r="AE99" s="10"/>
      <c r="AF99" s="10"/>
      <c r="AG99" s="10" t="s">
        <v>478</v>
      </c>
      <c r="AH99" s="10" t="s">
        <v>479</v>
      </c>
      <c r="AI99" s="1">
        <v>23627.200000000001</v>
      </c>
      <c r="AJ99" s="1">
        <v>2197.4699999999998</v>
      </c>
      <c r="AK99" s="1">
        <v>0</v>
      </c>
      <c r="AL99" s="1">
        <v>0</v>
      </c>
      <c r="AM99" s="1">
        <v>23627.200000000001</v>
      </c>
      <c r="AN99" s="1">
        <v>2197.4699999999998</v>
      </c>
      <c r="AO99" s="1">
        <v>0</v>
      </c>
      <c r="AP99" s="1">
        <v>0</v>
      </c>
      <c r="AQ99" s="1">
        <v>0</v>
      </c>
      <c r="AR99" s="1">
        <v>0</v>
      </c>
      <c r="AS99" s="10" t="s">
        <v>478</v>
      </c>
      <c r="AT99" s="1">
        <v>1770.6</v>
      </c>
      <c r="AU99" s="1">
        <v>0</v>
      </c>
      <c r="AV99" s="1">
        <v>1770.6</v>
      </c>
      <c r="AW99" s="1">
        <v>0</v>
      </c>
      <c r="AX99" s="1">
        <f t="shared" si="75"/>
        <v>0</v>
      </c>
      <c r="AY99" s="1">
        <v>1779</v>
      </c>
      <c r="AZ99" s="1">
        <v>0</v>
      </c>
      <c r="BA99" s="1">
        <v>1779</v>
      </c>
      <c r="BB99" s="1">
        <v>0</v>
      </c>
      <c r="BC99" s="1">
        <f t="shared" si="76"/>
        <v>0</v>
      </c>
      <c r="BD99" s="1">
        <v>0</v>
      </c>
      <c r="BE99" s="1">
        <v>0</v>
      </c>
      <c r="BF99" s="1">
        <v>0</v>
      </c>
      <c r="BG99" s="1">
        <v>0</v>
      </c>
      <c r="BH99" s="1">
        <f t="shared" si="70"/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23627.200000000001</v>
      </c>
      <c r="BO99" s="1">
        <v>2197.4699999999998</v>
      </c>
      <c r="BP99" s="1">
        <v>0</v>
      </c>
      <c r="BQ99" s="1">
        <v>0</v>
      </c>
      <c r="BR99" s="1">
        <v>23627.200000000001</v>
      </c>
      <c r="BS99" s="1">
        <v>2197.4699999999998</v>
      </c>
      <c r="BT99" s="1">
        <v>0</v>
      </c>
      <c r="BU99" s="1">
        <v>0</v>
      </c>
      <c r="BV99" s="1">
        <v>0</v>
      </c>
      <c r="BW99" s="1">
        <v>0</v>
      </c>
      <c r="BX99" s="1">
        <v>1770.6</v>
      </c>
      <c r="BY99" s="1">
        <v>0</v>
      </c>
      <c r="BZ99" s="1">
        <v>1770.6</v>
      </c>
      <c r="CA99" s="1">
        <v>0</v>
      </c>
      <c r="CB99" s="1">
        <v>0</v>
      </c>
      <c r="CC99" s="1">
        <v>1779</v>
      </c>
      <c r="CD99" s="1">
        <v>0</v>
      </c>
      <c r="CE99" s="1">
        <v>1779</v>
      </c>
      <c r="CF99" s="1">
        <v>0</v>
      </c>
      <c r="CG99" s="1">
        <f t="shared" si="81"/>
        <v>0</v>
      </c>
      <c r="CH99" s="1">
        <v>0</v>
      </c>
      <c r="CI99" s="1">
        <v>0</v>
      </c>
      <c r="CJ99" s="1">
        <v>0</v>
      </c>
      <c r="CK99" s="1">
        <v>0</v>
      </c>
      <c r="CL99" s="1">
        <f t="shared" si="83"/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</row>
    <row r="100" spans="1:95" ht="56.25" x14ac:dyDescent="0.25">
      <c r="A100" s="9" t="s">
        <v>480</v>
      </c>
      <c r="B100" s="10" t="s">
        <v>481</v>
      </c>
      <c r="C100" s="10" t="s">
        <v>187</v>
      </c>
      <c r="D100" s="10" t="s">
        <v>77</v>
      </c>
      <c r="E100" s="10" t="s">
        <v>189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 t="s">
        <v>482</v>
      </c>
      <c r="AA100" s="10" t="s">
        <v>77</v>
      </c>
      <c r="AB100" s="10" t="s">
        <v>483</v>
      </c>
      <c r="AC100" s="10"/>
      <c r="AD100" s="10"/>
      <c r="AE100" s="10"/>
      <c r="AF100" s="10"/>
      <c r="AG100" s="10" t="s">
        <v>110</v>
      </c>
      <c r="AH100" s="10" t="s">
        <v>111</v>
      </c>
      <c r="AI100" s="1">
        <v>60</v>
      </c>
      <c r="AJ100" s="1">
        <v>60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60</v>
      </c>
      <c r="AR100" s="1">
        <v>60</v>
      </c>
      <c r="AS100" s="10" t="s">
        <v>110</v>
      </c>
      <c r="AT100" s="1">
        <v>0</v>
      </c>
      <c r="AU100" s="1">
        <v>0</v>
      </c>
      <c r="AV100" s="1">
        <v>0</v>
      </c>
      <c r="AW100" s="1">
        <v>0</v>
      </c>
      <c r="AX100" s="1">
        <f t="shared" si="75"/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f t="shared" si="76"/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f t="shared" si="70"/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60</v>
      </c>
      <c r="BO100" s="1">
        <v>60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60</v>
      </c>
      <c r="BW100" s="1">
        <v>60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f t="shared" si="81"/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f t="shared" si="83"/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</row>
    <row r="101" spans="1:95" ht="168.75" x14ac:dyDescent="0.25">
      <c r="A101" s="9" t="s">
        <v>484</v>
      </c>
      <c r="B101" s="10" t="s">
        <v>485</v>
      </c>
      <c r="C101" s="12" t="s">
        <v>486</v>
      </c>
      <c r="D101" s="10" t="s">
        <v>487</v>
      </c>
      <c r="E101" s="10" t="s">
        <v>488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 t="s">
        <v>166</v>
      </c>
      <c r="X101" s="10" t="s">
        <v>77</v>
      </c>
      <c r="Y101" s="10" t="s">
        <v>167</v>
      </c>
      <c r="Z101" s="12" t="s">
        <v>489</v>
      </c>
      <c r="AA101" s="10" t="s">
        <v>107</v>
      </c>
      <c r="AB101" s="10" t="s">
        <v>490</v>
      </c>
      <c r="AC101" s="10"/>
      <c r="AD101" s="10"/>
      <c r="AE101" s="10"/>
      <c r="AF101" s="10"/>
      <c r="AG101" s="10" t="s">
        <v>491</v>
      </c>
      <c r="AH101" s="10" t="s">
        <v>492</v>
      </c>
      <c r="AI101" s="1">
        <v>3483.42</v>
      </c>
      <c r="AJ101" s="1">
        <v>3483.42</v>
      </c>
      <c r="AK101" s="1">
        <v>0</v>
      </c>
      <c r="AL101" s="1">
        <v>0</v>
      </c>
      <c r="AM101" s="1">
        <v>3483.42</v>
      </c>
      <c r="AN101" s="1">
        <v>3483.42</v>
      </c>
      <c r="AO101" s="1">
        <v>0</v>
      </c>
      <c r="AP101" s="1">
        <v>0</v>
      </c>
      <c r="AQ101" s="1">
        <v>0</v>
      </c>
      <c r="AR101" s="1">
        <v>0</v>
      </c>
      <c r="AS101" s="10" t="s">
        <v>491</v>
      </c>
      <c r="AT101" s="1">
        <v>11192.04</v>
      </c>
      <c r="AU101" s="1">
        <v>192.53</v>
      </c>
      <c r="AV101" s="1">
        <v>10999.51</v>
      </c>
      <c r="AW101" s="1">
        <v>0</v>
      </c>
      <c r="AX101" s="1">
        <f t="shared" si="75"/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f t="shared" si="76"/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f t="shared" si="70"/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3483.42</v>
      </c>
      <c r="BO101" s="1">
        <v>3483.42</v>
      </c>
      <c r="BP101" s="1">
        <v>0</v>
      </c>
      <c r="BQ101" s="1">
        <v>0</v>
      </c>
      <c r="BR101" s="1">
        <v>3483.42</v>
      </c>
      <c r="BS101" s="1">
        <v>3483.42</v>
      </c>
      <c r="BT101" s="1">
        <v>0</v>
      </c>
      <c r="BU101" s="1">
        <v>0</v>
      </c>
      <c r="BV101" s="1">
        <v>0</v>
      </c>
      <c r="BW101" s="1">
        <v>0</v>
      </c>
      <c r="BX101" s="1">
        <v>11192.04</v>
      </c>
      <c r="BY101" s="1">
        <v>192.53</v>
      </c>
      <c r="BZ101" s="1">
        <v>10999.51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f t="shared" si="81"/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f t="shared" si="83"/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</row>
    <row r="102" spans="1:95" ht="135" x14ac:dyDescent="0.25">
      <c r="A102" s="9" t="s">
        <v>493</v>
      </c>
      <c r="B102" s="10" t="s">
        <v>494</v>
      </c>
      <c r="C102" s="12" t="s">
        <v>495</v>
      </c>
      <c r="D102" s="10" t="s">
        <v>279</v>
      </c>
      <c r="E102" s="10" t="s">
        <v>496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 t="s">
        <v>204</v>
      </c>
      <c r="AH102" s="10" t="s">
        <v>117</v>
      </c>
      <c r="AI102" s="1">
        <v>909.9</v>
      </c>
      <c r="AJ102" s="1">
        <v>814.88</v>
      </c>
      <c r="AK102" s="1">
        <v>0</v>
      </c>
      <c r="AL102" s="1">
        <v>0</v>
      </c>
      <c r="AM102" s="1">
        <v>909.9</v>
      </c>
      <c r="AN102" s="1">
        <v>814.88</v>
      </c>
      <c r="AO102" s="1">
        <v>0</v>
      </c>
      <c r="AP102" s="1">
        <v>0</v>
      </c>
      <c r="AQ102" s="1">
        <v>0</v>
      </c>
      <c r="AR102" s="1">
        <v>0</v>
      </c>
      <c r="AS102" s="10" t="s">
        <v>204</v>
      </c>
      <c r="AT102" s="1">
        <v>1323.8</v>
      </c>
      <c r="AU102" s="1">
        <v>0</v>
      </c>
      <c r="AV102" s="1">
        <v>1323.8</v>
      </c>
      <c r="AW102" s="1">
        <v>0</v>
      </c>
      <c r="AX102" s="1">
        <f t="shared" si="75"/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f t="shared" si="76"/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f t="shared" si="70"/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909.9</v>
      </c>
      <c r="BO102" s="1">
        <v>814.88</v>
      </c>
      <c r="BP102" s="1">
        <v>0</v>
      </c>
      <c r="BQ102" s="1">
        <v>0</v>
      </c>
      <c r="BR102" s="1">
        <v>909.9</v>
      </c>
      <c r="BS102" s="1">
        <v>814.88</v>
      </c>
      <c r="BT102" s="1">
        <v>0</v>
      </c>
      <c r="BU102" s="1">
        <v>0</v>
      </c>
      <c r="BV102" s="1">
        <v>0</v>
      </c>
      <c r="BW102" s="1">
        <v>0</v>
      </c>
      <c r="BX102" s="1">
        <v>1323.8</v>
      </c>
      <c r="BY102" s="1">
        <v>0</v>
      </c>
      <c r="BZ102" s="1">
        <v>1323.8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f t="shared" si="81"/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f t="shared" si="83"/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</row>
    <row r="103" spans="1:95" ht="22.5" x14ac:dyDescent="0.25">
      <c r="A103" s="9" t="s">
        <v>497</v>
      </c>
      <c r="B103" s="10" t="s">
        <v>498</v>
      </c>
      <c r="C103" s="10" t="s">
        <v>65</v>
      </c>
      <c r="D103" s="10" t="s">
        <v>65</v>
      </c>
      <c r="E103" s="10" t="s">
        <v>65</v>
      </c>
      <c r="F103" s="10" t="s">
        <v>65</v>
      </c>
      <c r="G103" s="10" t="s">
        <v>65</v>
      </c>
      <c r="H103" s="10" t="s">
        <v>65</v>
      </c>
      <c r="I103" s="10" t="s">
        <v>65</v>
      </c>
      <c r="J103" s="10" t="s">
        <v>65</v>
      </c>
      <c r="K103" s="10" t="s">
        <v>65</v>
      </c>
      <c r="L103" s="10" t="s">
        <v>65</v>
      </c>
      <c r="M103" s="10" t="s">
        <v>65</v>
      </c>
      <c r="N103" s="10" t="s">
        <v>65</v>
      </c>
      <c r="O103" s="10" t="s">
        <v>65</v>
      </c>
      <c r="P103" s="10" t="s">
        <v>65</v>
      </c>
      <c r="Q103" s="10" t="s">
        <v>65</v>
      </c>
      <c r="R103" s="10" t="s">
        <v>65</v>
      </c>
      <c r="S103" s="10" t="s">
        <v>65</v>
      </c>
      <c r="T103" s="10" t="s">
        <v>65</v>
      </c>
      <c r="U103" s="10" t="s">
        <v>65</v>
      </c>
      <c r="V103" s="10" t="s">
        <v>65</v>
      </c>
      <c r="W103" s="10" t="s">
        <v>65</v>
      </c>
      <c r="X103" s="10" t="s">
        <v>65</v>
      </c>
      <c r="Y103" s="10" t="s">
        <v>65</v>
      </c>
      <c r="Z103" s="10" t="s">
        <v>65</v>
      </c>
      <c r="AA103" s="10" t="s">
        <v>65</v>
      </c>
      <c r="AB103" s="10" t="s">
        <v>65</v>
      </c>
      <c r="AC103" s="10" t="s">
        <v>65</v>
      </c>
      <c r="AD103" s="10" t="s">
        <v>65</v>
      </c>
      <c r="AE103" s="10" t="s">
        <v>65</v>
      </c>
      <c r="AF103" s="10" t="s">
        <v>65</v>
      </c>
      <c r="AG103" s="10" t="s">
        <v>65</v>
      </c>
      <c r="AH103" s="10" t="s">
        <v>65</v>
      </c>
      <c r="AI103" s="1">
        <f t="shared" ref="AI103:AZ103" si="95">AI105</f>
        <v>20425.8</v>
      </c>
      <c r="AJ103" s="1">
        <f t="shared" si="95"/>
        <v>20425.8</v>
      </c>
      <c r="AK103" s="1">
        <f t="shared" si="95"/>
        <v>0</v>
      </c>
      <c r="AL103" s="1">
        <f t="shared" si="95"/>
        <v>0</v>
      </c>
      <c r="AM103" s="1">
        <f t="shared" si="95"/>
        <v>0</v>
      </c>
      <c r="AN103" s="1">
        <f t="shared" si="95"/>
        <v>0</v>
      </c>
      <c r="AO103" s="1">
        <f t="shared" si="95"/>
        <v>0</v>
      </c>
      <c r="AP103" s="1">
        <f t="shared" si="95"/>
        <v>0</v>
      </c>
      <c r="AQ103" s="1">
        <f t="shared" si="95"/>
        <v>20425.8</v>
      </c>
      <c r="AR103" s="1">
        <f t="shared" si="95"/>
        <v>20425.8</v>
      </c>
      <c r="AS103" s="10" t="s">
        <v>65</v>
      </c>
      <c r="AT103" s="1">
        <f t="shared" si="95"/>
        <v>21032.2</v>
      </c>
      <c r="AU103" s="1">
        <f t="shared" si="95"/>
        <v>0</v>
      </c>
      <c r="AV103" s="1">
        <f t="shared" si="95"/>
        <v>0</v>
      </c>
      <c r="AW103" s="1">
        <f t="shared" si="95"/>
        <v>0</v>
      </c>
      <c r="AX103" s="1">
        <f t="shared" si="75"/>
        <v>21032.2</v>
      </c>
      <c r="AY103" s="1">
        <f t="shared" si="95"/>
        <v>20337.599999999999</v>
      </c>
      <c r="AZ103" s="1">
        <f t="shared" si="95"/>
        <v>0</v>
      </c>
      <c r="BA103" s="1">
        <f t="shared" ref="BA103:CD103" si="96">BA105</f>
        <v>0</v>
      </c>
      <c r="BB103" s="1">
        <f t="shared" si="96"/>
        <v>0</v>
      </c>
      <c r="BC103" s="1">
        <f t="shared" si="76"/>
        <v>20337.599999999999</v>
      </c>
      <c r="BD103" s="1">
        <f t="shared" si="96"/>
        <v>17256.7</v>
      </c>
      <c r="BE103" s="1">
        <f t="shared" si="96"/>
        <v>0</v>
      </c>
      <c r="BF103" s="1">
        <f t="shared" si="96"/>
        <v>0</v>
      </c>
      <c r="BG103" s="1">
        <f t="shared" si="96"/>
        <v>0</v>
      </c>
      <c r="BH103" s="1">
        <f t="shared" si="70"/>
        <v>17256.7</v>
      </c>
      <c r="BI103" s="1">
        <f t="shared" si="96"/>
        <v>15000</v>
      </c>
      <c r="BJ103" s="1">
        <f t="shared" si="96"/>
        <v>0</v>
      </c>
      <c r="BK103" s="1">
        <f t="shared" si="96"/>
        <v>0</v>
      </c>
      <c r="BL103" s="1">
        <f t="shared" si="96"/>
        <v>0</v>
      </c>
      <c r="BM103" s="1">
        <f t="shared" si="96"/>
        <v>17256.7</v>
      </c>
      <c r="BN103" s="1">
        <f t="shared" si="96"/>
        <v>20425.8</v>
      </c>
      <c r="BO103" s="1">
        <f t="shared" si="96"/>
        <v>20425.8</v>
      </c>
      <c r="BP103" s="1">
        <f t="shared" si="96"/>
        <v>0</v>
      </c>
      <c r="BQ103" s="1">
        <f t="shared" si="96"/>
        <v>0</v>
      </c>
      <c r="BR103" s="1">
        <f t="shared" si="96"/>
        <v>0</v>
      </c>
      <c r="BS103" s="1">
        <f t="shared" si="96"/>
        <v>0</v>
      </c>
      <c r="BT103" s="1">
        <f t="shared" si="96"/>
        <v>0</v>
      </c>
      <c r="BU103" s="1">
        <f t="shared" si="96"/>
        <v>0</v>
      </c>
      <c r="BV103" s="1">
        <f t="shared" si="96"/>
        <v>20425.8</v>
      </c>
      <c r="BW103" s="1">
        <f t="shared" si="96"/>
        <v>20425.8</v>
      </c>
      <c r="BX103" s="1">
        <f t="shared" si="96"/>
        <v>20942.2</v>
      </c>
      <c r="BY103" s="1">
        <f t="shared" si="96"/>
        <v>0</v>
      </c>
      <c r="BZ103" s="1">
        <f t="shared" si="96"/>
        <v>0</v>
      </c>
      <c r="CA103" s="1">
        <f t="shared" si="96"/>
        <v>0</v>
      </c>
      <c r="CB103" s="1">
        <f t="shared" si="96"/>
        <v>20942.2</v>
      </c>
      <c r="CC103" s="1">
        <f t="shared" si="96"/>
        <v>20337.599999999999</v>
      </c>
      <c r="CD103" s="1">
        <f t="shared" si="96"/>
        <v>0</v>
      </c>
      <c r="CE103" s="1">
        <f t="shared" ref="CE103:CF103" si="97">CE105</f>
        <v>0</v>
      </c>
      <c r="CF103" s="1">
        <f t="shared" si="97"/>
        <v>0</v>
      </c>
      <c r="CG103" s="1">
        <f t="shared" si="81"/>
        <v>20337.599999999999</v>
      </c>
      <c r="CH103" s="1">
        <f t="shared" ref="CH103:CK103" si="98">CH105</f>
        <v>17256.7</v>
      </c>
      <c r="CI103" s="1">
        <f t="shared" si="98"/>
        <v>0</v>
      </c>
      <c r="CJ103" s="1">
        <f t="shared" si="98"/>
        <v>0</v>
      </c>
      <c r="CK103" s="1">
        <f t="shared" si="98"/>
        <v>0</v>
      </c>
      <c r="CL103" s="1">
        <f t="shared" si="83"/>
        <v>17256.7</v>
      </c>
      <c r="CM103" s="1">
        <f t="shared" ref="CM103:CQ103" si="99">CM105</f>
        <v>15000</v>
      </c>
      <c r="CN103" s="1">
        <f t="shared" si="99"/>
        <v>0</v>
      </c>
      <c r="CO103" s="1">
        <f t="shared" si="99"/>
        <v>0</v>
      </c>
      <c r="CP103" s="1">
        <f t="shared" si="99"/>
        <v>0</v>
      </c>
      <c r="CQ103" s="1">
        <f t="shared" si="99"/>
        <v>17256.7</v>
      </c>
    </row>
    <row r="104" spans="1:95" x14ac:dyDescent="0.25">
      <c r="A104" s="9" t="s">
        <v>66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0"/>
      <c r="AT104" s="11"/>
      <c r="AU104" s="11"/>
      <c r="AV104" s="11"/>
      <c r="AW104" s="11"/>
      <c r="AX104" s="1">
        <f t="shared" si="75"/>
        <v>0</v>
      </c>
      <c r="AY104" s="11"/>
      <c r="AZ104" s="11"/>
      <c r="BA104" s="11"/>
      <c r="BB104" s="11"/>
      <c r="BC104" s="1">
        <f t="shared" si="76"/>
        <v>0</v>
      </c>
      <c r="BD104" s="11"/>
      <c r="BE104" s="11"/>
      <c r="BF104" s="11"/>
      <c r="BG104" s="11"/>
      <c r="BH104" s="1">
        <f t="shared" si="70"/>
        <v>0</v>
      </c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">
        <f t="shared" si="81"/>
        <v>0</v>
      </c>
      <c r="CH104" s="11"/>
      <c r="CI104" s="11"/>
      <c r="CJ104" s="11"/>
      <c r="CK104" s="11"/>
      <c r="CL104" s="1">
        <f t="shared" si="83"/>
        <v>0</v>
      </c>
      <c r="CM104" s="11"/>
      <c r="CN104" s="11"/>
      <c r="CO104" s="11"/>
      <c r="CP104" s="11"/>
      <c r="CQ104" s="11"/>
    </row>
    <row r="105" spans="1:95" ht="56.25" x14ac:dyDescent="0.25">
      <c r="A105" s="9" t="s">
        <v>499</v>
      </c>
      <c r="B105" s="10" t="s">
        <v>500</v>
      </c>
      <c r="C105" s="10" t="s">
        <v>187</v>
      </c>
      <c r="D105" s="10" t="s">
        <v>234</v>
      </c>
      <c r="E105" s="10" t="s">
        <v>189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 t="s">
        <v>76</v>
      </c>
      <c r="X105" s="10" t="s">
        <v>77</v>
      </c>
      <c r="Y105" s="10" t="s">
        <v>78</v>
      </c>
      <c r="Z105" s="10"/>
      <c r="AA105" s="10"/>
      <c r="AB105" s="10"/>
      <c r="AC105" s="10"/>
      <c r="AD105" s="10"/>
      <c r="AE105" s="10"/>
      <c r="AF105" s="10"/>
      <c r="AG105" s="10" t="s">
        <v>501</v>
      </c>
      <c r="AH105" s="10" t="s">
        <v>315</v>
      </c>
      <c r="AI105" s="1">
        <v>20425.8</v>
      </c>
      <c r="AJ105" s="1">
        <v>20425.8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20425.8</v>
      </c>
      <c r="AR105" s="1">
        <v>20425.8</v>
      </c>
      <c r="AS105" s="10" t="s">
        <v>501</v>
      </c>
      <c r="AT105" s="1">
        <v>21032.2</v>
      </c>
      <c r="AU105" s="1">
        <v>0</v>
      </c>
      <c r="AV105" s="1">
        <v>0</v>
      </c>
      <c r="AW105" s="1">
        <v>0</v>
      </c>
      <c r="AX105" s="1">
        <f t="shared" si="75"/>
        <v>21032.2</v>
      </c>
      <c r="AY105" s="1">
        <v>20337.599999999999</v>
      </c>
      <c r="AZ105" s="1">
        <v>0</v>
      </c>
      <c r="BA105" s="1">
        <v>0</v>
      </c>
      <c r="BB105" s="1">
        <v>0</v>
      </c>
      <c r="BC105" s="1">
        <f t="shared" si="76"/>
        <v>20337.599999999999</v>
      </c>
      <c r="BD105" s="1">
        <v>17256.7</v>
      </c>
      <c r="BE105" s="1">
        <v>0</v>
      </c>
      <c r="BF105" s="1">
        <v>0</v>
      </c>
      <c r="BG105" s="1">
        <v>0</v>
      </c>
      <c r="BH105" s="1">
        <f t="shared" si="70"/>
        <v>17256.7</v>
      </c>
      <c r="BI105" s="1">
        <v>15000</v>
      </c>
      <c r="BJ105" s="1">
        <v>0</v>
      </c>
      <c r="BK105" s="1">
        <v>0</v>
      </c>
      <c r="BL105" s="1">
        <v>0</v>
      </c>
      <c r="BM105" s="1">
        <v>17256.7</v>
      </c>
      <c r="BN105" s="1">
        <v>20425.8</v>
      </c>
      <c r="BO105" s="1">
        <v>20425.8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20425.8</v>
      </c>
      <c r="BW105" s="1">
        <v>20425.8</v>
      </c>
      <c r="BX105" s="1">
        <v>20942.2</v>
      </c>
      <c r="BY105" s="1">
        <v>0</v>
      </c>
      <c r="BZ105" s="1">
        <v>0</v>
      </c>
      <c r="CA105" s="1">
        <v>0</v>
      </c>
      <c r="CB105" s="1">
        <v>20942.2</v>
      </c>
      <c r="CC105" s="1">
        <v>20337.599999999999</v>
      </c>
      <c r="CD105" s="1">
        <v>0</v>
      </c>
      <c r="CE105" s="1">
        <v>0</v>
      </c>
      <c r="CF105" s="1">
        <v>0</v>
      </c>
      <c r="CG105" s="1">
        <f t="shared" si="81"/>
        <v>20337.599999999999</v>
      </c>
      <c r="CH105" s="1">
        <v>17256.7</v>
      </c>
      <c r="CI105" s="1">
        <v>0</v>
      </c>
      <c r="CJ105" s="1">
        <v>0</v>
      </c>
      <c r="CK105" s="1">
        <v>0</v>
      </c>
      <c r="CL105" s="1">
        <f t="shared" si="83"/>
        <v>17256.7</v>
      </c>
      <c r="CM105" s="1">
        <v>15000</v>
      </c>
      <c r="CN105" s="1">
        <v>0</v>
      </c>
      <c r="CO105" s="1">
        <v>0</v>
      </c>
      <c r="CP105" s="1">
        <v>0</v>
      </c>
      <c r="CQ105" s="1">
        <v>17256.7</v>
      </c>
    </row>
    <row r="106" spans="1:95" ht="56.25" x14ac:dyDescent="0.25">
      <c r="A106" s="9" t="s">
        <v>502</v>
      </c>
      <c r="B106" s="10" t="s">
        <v>503</v>
      </c>
      <c r="C106" s="10" t="s">
        <v>187</v>
      </c>
      <c r="D106" s="10" t="s">
        <v>504</v>
      </c>
      <c r="E106" s="10" t="s">
        <v>189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 t="s">
        <v>505</v>
      </c>
      <c r="AH106" s="10" t="s">
        <v>506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0" t="s">
        <v>505</v>
      </c>
      <c r="AT106" s="1">
        <v>0</v>
      </c>
      <c r="AU106" s="1">
        <v>0</v>
      </c>
      <c r="AV106" s="1">
        <v>0</v>
      </c>
      <c r="AW106" s="1">
        <v>0</v>
      </c>
      <c r="AX106" s="1">
        <f t="shared" si="75"/>
        <v>0</v>
      </c>
      <c r="AY106" s="1"/>
      <c r="AZ106" s="1">
        <v>0</v>
      </c>
      <c r="BA106" s="1">
        <v>0</v>
      </c>
      <c r="BB106" s="1">
        <v>0</v>
      </c>
      <c r="BC106" s="1">
        <f t="shared" si="76"/>
        <v>0</v>
      </c>
      <c r="BD106" s="1">
        <v>18070</v>
      </c>
      <c r="BE106" s="1">
        <v>0</v>
      </c>
      <c r="BF106" s="1">
        <v>0</v>
      </c>
      <c r="BG106" s="1">
        <v>0</v>
      </c>
      <c r="BH106" s="1">
        <f t="shared" si="70"/>
        <v>18070</v>
      </c>
      <c r="BI106" s="1">
        <v>35559</v>
      </c>
      <c r="BJ106" s="1">
        <v>0</v>
      </c>
      <c r="BK106" s="1">
        <v>0</v>
      </c>
      <c r="BL106" s="1">
        <v>0</v>
      </c>
      <c r="BM106" s="1">
        <v>37118.699999999997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/>
      <c r="CD106" s="1">
        <v>0</v>
      </c>
      <c r="CE106" s="1">
        <v>0</v>
      </c>
      <c r="CF106" s="1">
        <v>0</v>
      </c>
      <c r="CG106" s="1">
        <f t="shared" si="81"/>
        <v>0</v>
      </c>
      <c r="CH106" s="1">
        <v>18070</v>
      </c>
      <c r="CI106" s="1">
        <v>0</v>
      </c>
      <c r="CJ106" s="1">
        <v>0</v>
      </c>
      <c r="CK106" s="1">
        <v>0</v>
      </c>
      <c r="CL106" s="1">
        <f t="shared" si="83"/>
        <v>18070</v>
      </c>
      <c r="CM106" s="1">
        <v>35559</v>
      </c>
      <c r="CN106" s="1">
        <v>0</v>
      </c>
      <c r="CO106" s="1">
        <v>0</v>
      </c>
      <c r="CP106" s="1">
        <v>0</v>
      </c>
      <c r="CQ106" s="1">
        <v>37118.699999999997</v>
      </c>
    </row>
    <row r="107" spans="1:95" ht="22.5" x14ac:dyDescent="0.25">
      <c r="A107" s="9" t="s">
        <v>507</v>
      </c>
      <c r="B107" s="10" t="s">
        <v>508</v>
      </c>
      <c r="C107" s="10" t="s">
        <v>65</v>
      </c>
      <c r="D107" s="10" t="s">
        <v>65</v>
      </c>
      <c r="E107" s="10" t="s">
        <v>65</v>
      </c>
      <c r="F107" s="10" t="s">
        <v>65</v>
      </c>
      <c r="G107" s="10" t="s">
        <v>65</v>
      </c>
      <c r="H107" s="10" t="s">
        <v>65</v>
      </c>
      <c r="I107" s="10" t="s">
        <v>65</v>
      </c>
      <c r="J107" s="10" t="s">
        <v>65</v>
      </c>
      <c r="K107" s="10" t="s">
        <v>65</v>
      </c>
      <c r="L107" s="10" t="s">
        <v>65</v>
      </c>
      <c r="M107" s="10" t="s">
        <v>65</v>
      </c>
      <c r="N107" s="10" t="s">
        <v>65</v>
      </c>
      <c r="O107" s="10" t="s">
        <v>65</v>
      </c>
      <c r="P107" s="10" t="s">
        <v>65</v>
      </c>
      <c r="Q107" s="10" t="s">
        <v>65</v>
      </c>
      <c r="R107" s="10" t="s">
        <v>65</v>
      </c>
      <c r="S107" s="10" t="s">
        <v>65</v>
      </c>
      <c r="T107" s="10" t="s">
        <v>65</v>
      </c>
      <c r="U107" s="10" t="s">
        <v>65</v>
      </c>
      <c r="V107" s="10" t="s">
        <v>65</v>
      </c>
      <c r="W107" s="10" t="s">
        <v>65</v>
      </c>
      <c r="X107" s="10" t="s">
        <v>65</v>
      </c>
      <c r="Y107" s="10" t="s">
        <v>65</v>
      </c>
      <c r="Z107" s="10" t="s">
        <v>65</v>
      </c>
      <c r="AA107" s="10" t="s">
        <v>65</v>
      </c>
      <c r="AB107" s="10" t="s">
        <v>65</v>
      </c>
      <c r="AC107" s="10" t="s">
        <v>65</v>
      </c>
      <c r="AD107" s="10" t="s">
        <v>65</v>
      </c>
      <c r="AE107" s="10" t="s">
        <v>65</v>
      </c>
      <c r="AF107" s="10" t="s">
        <v>65</v>
      </c>
      <c r="AG107" s="10" t="s">
        <v>65</v>
      </c>
      <c r="AH107" s="10" t="s">
        <v>65</v>
      </c>
      <c r="AI107" s="1">
        <f>AI17-AI87</f>
        <v>2050230.7500000005</v>
      </c>
      <c r="AJ107" s="1">
        <f t="shared" ref="AJ107:CB107" si="100">AJ17-AJ87</f>
        <v>1939362.92</v>
      </c>
      <c r="AK107" s="1">
        <f t="shared" si="100"/>
        <v>11073.78</v>
      </c>
      <c r="AL107" s="1">
        <f t="shared" si="100"/>
        <v>11073.78</v>
      </c>
      <c r="AM107" s="1">
        <f t="shared" si="100"/>
        <v>976918.15</v>
      </c>
      <c r="AN107" s="1">
        <f t="shared" si="100"/>
        <v>951139.1399999999</v>
      </c>
      <c r="AO107" s="1">
        <f t="shared" si="100"/>
        <v>213458.78</v>
      </c>
      <c r="AP107" s="1">
        <f t="shared" si="100"/>
        <v>204730.54</v>
      </c>
      <c r="AQ107" s="1">
        <f t="shared" si="100"/>
        <v>848780.03</v>
      </c>
      <c r="AR107" s="1">
        <f t="shared" si="100"/>
        <v>772419.45</v>
      </c>
      <c r="AS107" s="10" t="s">
        <v>65</v>
      </c>
      <c r="AT107" s="1">
        <f t="shared" si="100"/>
        <v>2790762.96</v>
      </c>
      <c r="AU107" s="1">
        <f t="shared" si="100"/>
        <v>7681.64</v>
      </c>
      <c r="AV107" s="1">
        <f t="shared" si="100"/>
        <v>1899931.72</v>
      </c>
      <c r="AW107" s="1">
        <f t="shared" si="100"/>
        <v>0</v>
      </c>
      <c r="AX107" s="1">
        <f t="shared" si="75"/>
        <v>883149.59999999986</v>
      </c>
      <c r="AY107" s="1">
        <f t="shared" si="100"/>
        <v>1700312.4</v>
      </c>
      <c r="AZ107" s="1">
        <f t="shared" si="100"/>
        <v>3338</v>
      </c>
      <c r="BA107" s="1">
        <f t="shared" si="100"/>
        <v>927603.4</v>
      </c>
      <c r="BB107" s="1">
        <f t="shared" si="100"/>
        <v>0</v>
      </c>
      <c r="BC107" s="1">
        <f t="shared" si="76"/>
        <v>769370.99999999988</v>
      </c>
      <c r="BD107" s="1">
        <f t="shared" si="100"/>
        <v>1630822.2999999998</v>
      </c>
      <c r="BE107" s="1">
        <f t="shared" si="100"/>
        <v>3338</v>
      </c>
      <c r="BF107" s="1">
        <f t="shared" si="100"/>
        <v>925132.70000000007</v>
      </c>
      <c r="BG107" s="1">
        <f t="shared" si="100"/>
        <v>0</v>
      </c>
      <c r="BH107" s="1">
        <f t="shared" si="70"/>
        <v>702351.59999999974</v>
      </c>
      <c r="BI107" s="1">
        <f t="shared" si="100"/>
        <v>1625915.9</v>
      </c>
      <c r="BJ107" s="1">
        <f t="shared" si="100"/>
        <v>3338</v>
      </c>
      <c r="BK107" s="1">
        <f t="shared" si="100"/>
        <v>929391.60000000009</v>
      </c>
      <c r="BL107" s="1">
        <f t="shared" si="100"/>
        <v>0</v>
      </c>
      <c r="BM107" s="1">
        <f>BI107-BJ107-BK107-BL107</f>
        <v>693186.29999999981</v>
      </c>
      <c r="BN107" s="1">
        <f t="shared" si="100"/>
        <v>1786872.46</v>
      </c>
      <c r="BO107" s="1">
        <f t="shared" si="100"/>
        <v>1725761.7800000003</v>
      </c>
      <c r="BP107" s="1">
        <f t="shared" si="100"/>
        <v>3146.1099999999997</v>
      </c>
      <c r="BQ107" s="1">
        <f t="shared" si="100"/>
        <v>3146.1099999999997</v>
      </c>
      <c r="BR107" s="1">
        <f t="shared" si="100"/>
        <v>889107.07</v>
      </c>
      <c r="BS107" s="1">
        <f t="shared" si="100"/>
        <v>871166.15999999992</v>
      </c>
      <c r="BT107" s="1">
        <f t="shared" si="100"/>
        <v>170386.11</v>
      </c>
      <c r="BU107" s="1">
        <f t="shared" si="100"/>
        <v>161951.81</v>
      </c>
      <c r="BV107" s="1">
        <f t="shared" si="100"/>
        <v>724233.16</v>
      </c>
      <c r="BW107" s="1">
        <f t="shared" si="100"/>
        <v>689497.69</v>
      </c>
      <c r="BX107" s="1">
        <f t="shared" si="100"/>
        <v>1678587.4200000002</v>
      </c>
      <c r="BY107" s="1">
        <f t="shared" si="100"/>
        <v>2424.4599999999996</v>
      </c>
      <c r="BZ107" s="1">
        <f t="shared" si="100"/>
        <v>946956.78</v>
      </c>
      <c r="CA107" s="1">
        <f t="shared" si="100"/>
        <v>0</v>
      </c>
      <c r="CB107" s="1">
        <f t="shared" si="100"/>
        <v>729206.18</v>
      </c>
      <c r="CC107" s="1">
        <f t="shared" ref="CC107:CF107" si="101">CC17-CC87</f>
        <v>1675462.7999999998</v>
      </c>
      <c r="CD107" s="1">
        <f t="shared" si="101"/>
        <v>3338</v>
      </c>
      <c r="CE107" s="1">
        <f t="shared" si="101"/>
        <v>911315.9</v>
      </c>
      <c r="CF107" s="1">
        <f t="shared" si="101"/>
        <v>0</v>
      </c>
      <c r="CG107" s="1">
        <f t="shared" si="81"/>
        <v>760808.89999999979</v>
      </c>
      <c r="CH107" s="1">
        <f t="shared" ref="CH107:CK107" si="102">CH17-CH87</f>
        <v>1617151.4</v>
      </c>
      <c r="CI107" s="1">
        <f t="shared" si="102"/>
        <v>3338</v>
      </c>
      <c r="CJ107" s="1">
        <f t="shared" si="102"/>
        <v>911559.8</v>
      </c>
      <c r="CK107" s="1">
        <f t="shared" si="102"/>
        <v>0</v>
      </c>
      <c r="CL107" s="1">
        <f t="shared" si="83"/>
        <v>702253.59999999986</v>
      </c>
      <c r="CM107" s="1">
        <f t="shared" ref="CM107:CP107" si="103">CM17-CM87</f>
        <v>1612343</v>
      </c>
      <c r="CN107" s="1">
        <f t="shared" si="103"/>
        <v>3338</v>
      </c>
      <c r="CO107" s="1">
        <f t="shared" si="103"/>
        <v>915818.70000000007</v>
      </c>
      <c r="CP107" s="1">
        <f t="shared" si="103"/>
        <v>0</v>
      </c>
      <c r="CQ107" s="1">
        <f>CM107-CN107-CO107-CP107</f>
        <v>693186.29999999993</v>
      </c>
    </row>
    <row r="108" spans="1:95" s="8" customFormat="1" ht="21" x14ac:dyDescent="0.25">
      <c r="A108" s="17" t="s">
        <v>509</v>
      </c>
      <c r="B108" s="18" t="s">
        <v>510</v>
      </c>
      <c r="C108" s="18" t="s">
        <v>65</v>
      </c>
      <c r="D108" s="18" t="s">
        <v>65</v>
      </c>
      <c r="E108" s="18" t="s">
        <v>65</v>
      </c>
      <c r="F108" s="18" t="s">
        <v>65</v>
      </c>
      <c r="G108" s="18" t="s">
        <v>65</v>
      </c>
      <c r="H108" s="18" t="s">
        <v>65</v>
      </c>
      <c r="I108" s="18" t="s">
        <v>65</v>
      </c>
      <c r="J108" s="18" t="s">
        <v>65</v>
      </c>
      <c r="K108" s="18" t="s">
        <v>65</v>
      </c>
      <c r="L108" s="18" t="s">
        <v>65</v>
      </c>
      <c r="M108" s="18" t="s">
        <v>65</v>
      </c>
      <c r="N108" s="18" t="s">
        <v>65</v>
      </c>
      <c r="O108" s="18" t="s">
        <v>65</v>
      </c>
      <c r="P108" s="18" t="s">
        <v>65</v>
      </c>
      <c r="Q108" s="18" t="s">
        <v>65</v>
      </c>
      <c r="R108" s="18" t="s">
        <v>65</v>
      </c>
      <c r="S108" s="18" t="s">
        <v>65</v>
      </c>
      <c r="T108" s="18" t="s">
        <v>65</v>
      </c>
      <c r="U108" s="18" t="s">
        <v>65</v>
      </c>
      <c r="V108" s="18" t="s">
        <v>65</v>
      </c>
      <c r="W108" s="18" t="s">
        <v>65</v>
      </c>
      <c r="X108" s="18" t="s">
        <v>65</v>
      </c>
      <c r="Y108" s="18" t="s">
        <v>65</v>
      </c>
      <c r="Z108" s="18" t="s">
        <v>65</v>
      </c>
      <c r="AA108" s="18" t="s">
        <v>65</v>
      </c>
      <c r="AB108" s="18" t="s">
        <v>65</v>
      </c>
      <c r="AC108" s="18" t="s">
        <v>65</v>
      </c>
      <c r="AD108" s="18" t="s">
        <v>65</v>
      </c>
      <c r="AE108" s="18" t="s">
        <v>65</v>
      </c>
      <c r="AF108" s="18" t="s">
        <v>65</v>
      </c>
      <c r="AG108" s="18" t="s">
        <v>65</v>
      </c>
      <c r="AH108" s="18" t="s">
        <v>65</v>
      </c>
      <c r="AI108" s="19">
        <f>AI17</f>
        <v>2105238.1700000004</v>
      </c>
      <c r="AJ108" s="19">
        <f>AJ17</f>
        <v>1972845.5899999999</v>
      </c>
      <c r="AK108" s="19">
        <f t="shared" ref="AK108:CB108" si="104">AK17</f>
        <v>12374.880000000001</v>
      </c>
      <c r="AL108" s="19">
        <f t="shared" si="104"/>
        <v>12374.880000000001</v>
      </c>
      <c r="AM108" s="19">
        <f t="shared" si="104"/>
        <v>1006738.5700000001</v>
      </c>
      <c r="AN108" s="19">
        <f t="shared" si="104"/>
        <v>959434.80999999994</v>
      </c>
      <c r="AO108" s="19">
        <f t="shared" si="104"/>
        <v>213458.78</v>
      </c>
      <c r="AP108" s="19">
        <f t="shared" si="104"/>
        <v>204730.54</v>
      </c>
      <c r="AQ108" s="19">
        <f t="shared" si="104"/>
        <v>872665.93</v>
      </c>
      <c r="AR108" s="19">
        <f t="shared" si="104"/>
        <v>796305.35</v>
      </c>
      <c r="AS108" s="18" t="s">
        <v>65</v>
      </c>
      <c r="AT108" s="19">
        <f t="shared" si="104"/>
        <v>2832740.2</v>
      </c>
      <c r="AU108" s="19">
        <f t="shared" si="104"/>
        <v>9254.27</v>
      </c>
      <c r="AV108" s="19">
        <f t="shared" si="104"/>
        <v>1915804.13</v>
      </c>
      <c r="AW108" s="19">
        <f t="shared" si="104"/>
        <v>0</v>
      </c>
      <c r="AX108" s="19">
        <f t="shared" si="104"/>
        <v>907681.79999999993</v>
      </c>
      <c r="AY108" s="19">
        <f t="shared" si="104"/>
        <v>1729023.2</v>
      </c>
      <c r="AZ108" s="19">
        <f t="shared" si="104"/>
        <v>4831.3</v>
      </c>
      <c r="BA108" s="19">
        <f t="shared" si="104"/>
        <v>931084</v>
      </c>
      <c r="BB108" s="19">
        <f t="shared" si="104"/>
        <v>0</v>
      </c>
      <c r="BC108" s="19">
        <f t="shared" si="76"/>
        <v>793107.89999999991</v>
      </c>
      <c r="BD108" s="19">
        <f t="shared" si="104"/>
        <v>1654448.5999999999</v>
      </c>
      <c r="BE108" s="19">
        <f t="shared" si="104"/>
        <v>4833.1000000000004</v>
      </c>
      <c r="BF108" s="19">
        <f t="shared" si="104"/>
        <v>926807.20000000007</v>
      </c>
      <c r="BG108" s="19">
        <f t="shared" si="104"/>
        <v>0</v>
      </c>
      <c r="BH108" s="19">
        <f t="shared" si="70"/>
        <v>722808.2999999997</v>
      </c>
      <c r="BI108" s="19">
        <f t="shared" si="104"/>
        <v>1647056.5999999999</v>
      </c>
      <c r="BJ108" s="19">
        <f t="shared" si="104"/>
        <v>4833.1000000000004</v>
      </c>
      <c r="BK108" s="19">
        <f t="shared" si="104"/>
        <v>931037.20000000007</v>
      </c>
      <c r="BL108" s="19">
        <f t="shared" si="104"/>
        <v>0</v>
      </c>
      <c r="BM108" s="19">
        <f>BI108-BJ108-BK108-BL108</f>
        <v>711186.2999999997</v>
      </c>
      <c r="BN108" s="19">
        <f t="shared" si="104"/>
        <v>1841879.88</v>
      </c>
      <c r="BO108" s="19">
        <f t="shared" si="104"/>
        <v>1759244.4500000002</v>
      </c>
      <c r="BP108" s="19">
        <f t="shared" si="104"/>
        <v>4447.21</v>
      </c>
      <c r="BQ108" s="19">
        <f t="shared" si="104"/>
        <v>4447.21</v>
      </c>
      <c r="BR108" s="19">
        <f t="shared" si="104"/>
        <v>918927.49</v>
      </c>
      <c r="BS108" s="19">
        <f t="shared" si="104"/>
        <v>879461.83</v>
      </c>
      <c r="BT108" s="19">
        <f t="shared" si="104"/>
        <v>170386.11</v>
      </c>
      <c r="BU108" s="19">
        <f t="shared" si="104"/>
        <v>161951.81</v>
      </c>
      <c r="BV108" s="19">
        <f t="shared" si="104"/>
        <v>748119.06</v>
      </c>
      <c r="BW108" s="19">
        <f t="shared" si="104"/>
        <v>713383.59</v>
      </c>
      <c r="BX108" s="19">
        <f t="shared" si="104"/>
        <v>1720471.6600000001</v>
      </c>
      <c r="BY108" s="19">
        <f t="shared" si="104"/>
        <v>3994.0899999999997</v>
      </c>
      <c r="BZ108" s="19">
        <f t="shared" si="104"/>
        <v>962829.19000000006</v>
      </c>
      <c r="CA108" s="19">
        <f t="shared" si="104"/>
        <v>0</v>
      </c>
      <c r="CB108" s="19">
        <f t="shared" si="104"/>
        <v>753648.38</v>
      </c>
      <c r="CC108" s="19">
        <f t="shared" ref="CC108:CF108" si="105">CC17</f>
        <v>1704173.5999999999</v>
      </c>
      <c r="CD108" s="19">
        <f t="shared" si="105"/>
        <v>4831.3</v>
      </c>
      <c r="CE108" s="19">
        <f t="shared" si="105"/>
        <v>914796.5</v>
      </c>
      <c r="CF108" s="19">
        <f t="shared" si="105"/>
        <v>0</v>
      </c>
      <c r="CG108" s="19">
        <f t="shared" si="81"/>
        <v>784545.79999999981</v>
      </c>
      <c r="CH108" s="19">
        <f t="shared" ref="CH108:CK108" si="106">CH17</f>
        <v>1640777.7</v>
      </c>
      <c r="CI108" s="19">
        <f t="shared" si="106"/>
        <v>4833.1000000000004</v>
      </c>
      <c r="CJ108" s="19">
        <f t="shared" si="106"/>
        <v>913234.3</v>
      </c>
      <c r="CK108" s="19">
        <f t="shared" si="106"/>
        <v>0</v>
      </c>
      <c r="CL108" s="19">
        <f t="shared" si="83"/>
        <v>722710.29999999981</v>
      </c>
      <c r="CM108" s="19">
        <f t="shared" ref="CM108:CP108" si="107">CM17</f>
        <v>1633483.7</v>
      </c>
      <c r="CN108" s="19">
        <f t="shared" si="107"/>
        <v>4833.1000000000004</v>
      </c>
      <c r="CO108" s="19">
        <f t="shared" si="107"/>
        <v>917464.3</v>
      </c>
      <c r="CP108" s="19">
        <f t="shared" si="107"/>
        <v>0</v>
      </c>
      <c r="CQ108" s="19">
        <f>CM108-CN108-CO108-CP108</f>
        <v>711186.29999999981</v>
      </c>
    </row>
  </sheetData>
  <autoFilter ref="A16:CQ108">
    <filterColumn colId="32" showButton="0"/>
  </autoFilter>
  <mergeCells count="108">
    <mergeCell ref="CM14:CM15"/>
    <mergeCell ref="CH14:CH15"/>
    <mergeCell ref="BN11:CQ11"/>
    <mergeCell ref="AS14:AS15"/>
    <mergeCell ref="CN2:CQ2"/>
    <mergeCell ref="CN1:CQ1"/>
    <mergeCell ref="AO14:AP14"/>
    <mergeCell ref="AW14:AW15"/>
    <mergeCell ref="BB14:BB15"/>
    <mergeCell ref="BT14:BU14"/>
    <mergeCell ref="CA14:CA15"/>
    <mergeCell ref="CF14:CF15"/>
    <mergeCell ref="BD14:BD15"/>
    <mergeCell ref="BE14:BH14"/>
    <mergeCell ref="BI14:BI15"/>
    <mergeCell ref="BJ14:BM14"/>
    <mergeCell ref="CC14:CC15"/>
    <mergeCell ref="CD14:CD15"/>
    <mergeCell ref="CE14:CE15"/>
    <mergeCell ref="CG14:CG15"/>
    <mergeCell ref="CN14:CQ14"/>
    <mergeCell ref="BN14:BO14"/>
    <mergeCell ref="BP14:BQ14"/>
    <mergeCell ref="BN13:BW13"/>
    <mergeCell ref="BX12:CB12"/>
    <mergeCell ref="CC12:CG12"/>
    <mergeCell ref="AY14:AY15"/>
    <mergeCell ref="CI14:CL14"/>
    <mergeCell ref="BR14:BS14"/>
    <mergeCell ref="BV14:BW14"/>
    <mergeCell ref="BX14:BX15"/>
    <mergeCell ref="BY14:BY15"/>
    <mergeCell ref="BZ14:BZ15"/>
    <mergeCell ref="CB14:CB15"/>
    <mergeCell ref="BX13:CB13"/>
    <mergeCell ref="CH12:CQ13"/>
    <mergeCell ref="AG16:AH16"/>
    <mergeCell ref="D8:I8"/>
    <mergeCell ref="A11:A15"/>
    <mergeCell ref="B11:B15"/>
    <mergeCell ref="C11:AE11"/>
    <mergeCell ref="AF11:AF15"/>
    <mergeCell ref="AG11:AH13"/>
    <mergeCell ref="K14:K15"/>
    <mergeCell ref="L14:L15"/>
    <mergeCell ref="C14:C15"/>
    <mergeCell ref="D14:D15"/>
    <mergeCell ref="E14:E15"/>
    <mergeCell ref="M14:M15"/>
    <mergeCell ref="N14:N15"/>
    <mergeCell ref="C12:V12"/>
    <mergeCell ref="W12:AB12"/>
    <mergeCell ref="F14:F15"/>
    <mergeCell ref="G14:G15"/>
    <mergeCell ref="H14:H15"/>
    <mergeCell ref="I14:I15"/>
    <mergeCell ref="J14:J15"/>
    <mergeCell ref="O14:O15"/>
    <mergeCell ref="P14:P15"/>
    <mergeCell ref="Q14:Q15"/>
    <mergeCell ref="AZ14:AZ15"/>
    <mergeCell ref="BA14:BA15"/>
    <mergeCell ref="BC14:BC15"/>
    <mergeCell ref="AI13:AR13"/>
    <mergeCell ref="AI11:BM11"/>
    <mergeCell ref="AC12:AE13"/>
    <mergeCell ref="C13:E13"/>
    <mergeCell ref="F13:I13"/>
    <mergeCell ref="J13:L13"/>
    <mergeCell ref="M13:P13"/>
    <mergeCell ref="Q13:S13"/>
    <mergeCell ref="T13:V13"/>
    <mergeCell ref="W13:Y13"/>
    <mergeCell ref="Z13:AB13"/>
    <mergeCell ref="AG14:AG15"/>
    <mergeCell ref="AH14:AH15"/>
    <mergeCell ref="AE14:AE15"/>
    <mergeCell ref="AV14:AV15"/>
    <mergeCell ref="AX14:AX15"/>
    <mergeCell ref="AK14:AL14"/>
    <mergeCell ref="AM14:AN14"/>
    <mergeCell ref="AQ14:AR14"/>
    <mergeCell ref="AT14:AT15"/>
    <mergeCell ref="AI12:AR12"/>
    <mergeCell ref="A4:AN4"/>
    <mergeCell ref="AU14:AU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A6:CQ6"/>
    <mergeCell ref="AT12:AX12"/>
    <mergeCell ref="AY12:BC12"/>
    <mergeCell ref="R14:R15"/>
    <mergeCell ref="S14:S15"/>
    <mergeCell ref="T14:T15"/>
    <mergeCell ref="AI14:AJ14"/>
    <mergeCell ref="AT13:AX13"/>
    <mergeCell ref="AY13:BC13"/>
    <mergeCell ref="CC13:CG13"/>
    <mergeCell ref="BD12:BM13"/>
    <mergeCell ref="BN12:BW12"/>
  </mergeCells>
  <pageMargins left="0.39370078740157483" right="0" top="0.19685039370078741" bottom="0.19685039370078741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РЕЕСТРОВ РАСХОДНЫХ ОБЯЗАТ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1</cp:lastModifiedBy>
  <cp:lastPrinted>2018-11-16T06:42:18Z</cp:lastPrinted>
  <dcterms:created xsi:type="dcterms:W3CDTF">2018-11-14T07:00:38Z</dcterms:created>
  <dcterms:modified xsi:type="dcterms:W3CDTF">2018-11-16T07:03:33Z</dcterms:modified>
</cp:coreProperties>
</file>