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315" windowHeight="11640" activeTab="0"/>
  </bookViews>
  <sheets>
    <sheet name="2018 год Приложение 3" sheetId="1" r:id="rId1"/>
    <sheet name="2019-2020 Приложение 4" sheetId="2" r:id="rId2"/>
    <sheet name="2018 год Приложение  5" sheetId="3" r:id="rId3"/>
    <sheet name="2019-2020 Приложение 6" sheetId="4" r:id="rId4"/>
  </sheets>
  <definedNames>
    <definedName name="_xlnm._FilterDatabase" localSheetId="2" hidden="1">'2018 год Приложение  5'!$A$13:$L$400</definedName>
    <definedName name="_xlnm._FilterDatabase" localSheetId="0" hidden="1">'2018 год Приложение 3'!$A$12:$I$371</definedName>
    <definedName name="_xlnm._FilterDatabase" localSheetId="1" hidden="1">'2019-2020 Приложение 4'!$A$13:$E$289</definedName>
    <definedName name="_xlnm._FilterDatabase" localSheetId="3" hidden="1">'2019-2020 Приложение 6'!$A$10:$F$302</definedName>
    <definedName name="Z_03B9FC11_D718_472C_9325_658176A1E393_.wvu.FilterData" localSheetId="2" hidden="1">'2018 год Приложение  5'!$A$13:$E$398</definedName>
    <definedName name="Z_040A8895_9FBB_4291_805F_81327C257A7B_.wvu.FilterData" localSheetId="1" hidden="1">'2019-2020 Приложение 4'!$A$13:$E$289</definedName>
    <definedName name="Z_05436EAD_0453_445C_AAB7_9532A20E8C45_.wvu.FilterData" localSheetId="2" hidden="1">'2018 год Приложение  5'!$A$12:$I$398</definedName>
    <definedName name="Z_05436EAD_0453_445C_AAB7_9532A20E8C45_.wvu.FilterData" localSheetId="0" hidden="1">'2018 год Приложение 3'!$A$11:$H$369</definedName>
    <definedName name="Z_063D0829_F066_4FFA_8D5C_E3787B171893_.wvu.FilterData" localSheetId="2" hidden="1">'2018 год Приложение  5'!$A$13:$E$398</definedName>
    <definedName name="Z_063D0829_F066_4FFA_8D5C_E3787B171893_.wvu.FilterData" localSheetId="0" hidden="1">'2018 год Приложение 3'!$A$11:$H$369</definedName>
    <definedName name="Z_0716348E_E5A1_49BF_9EA9_22865FC05A43_.wvu.FilterData" localSheetId="2" hidden="1">'2018 год Приложение  5'!$A$13:$E$398</definedName>
    <definedName name="Z_09314010_6A21_4750_99BD_9347C651DB63_.wvu.FilterData" localSheetId="2" hidden="1">'2018 год Приложение  5'!$A$13:$E$398</definedName>
    <definedName name="Z_0CFE7E40_53CB_4F78_8BC0_30B076713ABD_.wvu.FilterData" localSheetId="0" hidden="1">'2018 год Приложение 3'!$A$12:$H$369</definedName>
    <definedName name="Z_0DCA2599_543A_4921_B268_9F4C968DB0EE_.wvu.FilterData" localSheetId="1" hidden="1">'2019-2020 Приложение 4'!$A$11:$G$289</definedName>
    <definedName name="Z_0EE3EDD7_0780_4555_BA38_4F54A9D92404_.wvu.FilterData" localSheetId="2" hidden="1">'2018 год Приложение  5'!$A$13:$E$400</definedName>
    <definedName name="Z_0EE3EDD7_0780_4555_BA38_4F54A9D92404_.wvu.FilterData" localSheetId="3" hidden="1">'2019-2020 Приложение 6'!$A$10:$F$302</definedName>
    <definedName name="Z_0FCE94B1_9002_477B_B2E5_4184A7822AB9_.wvu.FilterData" localSheetId="2" hidden="1">'2018 год Приложение  5'!$A$13:$E$398</definedName>
    <definedName name="Z_13A5336D_CAB2_4461_BF67_1FCAB741CB2E_.wvu.FilterData" localSheetId="2" hidden="1">'2018 год Приложение  5'!$A$13:$L$400</definedName>
    <definedName name="Z_15FA0134_A4CC_4D11_9858_645DC052B6AD_.wvu.FilterData" localSheetId="2" hidden="1">'2018 год Приложение  5'!$A$13:$E$398</definedName>
    <definedName name="Z_15FA0134_A4CC_4D11_9858_645DC052B6AD_.wvu.FilterData" localSheetId="3" hidden="1">'2019-2020 Приложение 6'!$A$10:$F$302</definedName>
    <definedName name="Z_1793FDB0_A567_4A38_9DE3_5A747B08302B_.wvu.FilterData" localSheetId="2" hidden="1">'2018 год Приложение  5'!$A$13:$I$398</definedName>
    <definedName name="Z_1793FDB0_A567_4A38_9DE3_5A747B08302B_.wvu.FilterData" localSheetId="0" hidden="1">'2018 год Приложение 3'!$A$12:$H$369</definedName>
    <definedName name="Z_1AA1C7E8_9431_413E_AEE6_AFCA81CFD471_.wvu.FilterData" localSheetId="2" hidden="1">'2018 год Приложение  5'!$A$12:$I$398</definedName>
    <definedName name="Z_1C2CBEA6_B1D6_4CFC_89E4_B92BD2AE5C55_.wvu.FilterData" localSheetId="2" hidden="1">'2018 год Приложение  5'!$A$13:$E$13</definedName>
    <definedName name="Z_1C82656C_3E24_426F_8687_FA8D53CFE553_.wvu.FilterData" localSheetId="1" hidden="1">'2019-2020 Приложение 4'!$A$11:$G$11</definedName>
    <definedName name="Z_1E00A9CD_B75D_4344_8689_CF1FDB6765FF_.wvu.FilterData" localSheetId="2" hidden="1">'2018 год Приложение  5'!$A$12:$I$398</definedName>
    <definedName name="Z_20A13DD1_7173_4432_8F1D_5127F78A7FC1_.wvu.FilterData" localSheetId="0" hidden="1">'2018 год Приложение 3'!$A$12:$H$369</definedName>
    <definedName name="Z_255C6B67_D096_41E9_BC2F_9E2EF7DC0ADD_.wvu.FilterData" localSheetId="2" hidden="1">'2018 год Приложение  5'!$A$13:$E$398</definedName>
    <definedName name="Z_28EE3EBE_191C_4492_B285_F87B606971F7_.wvu.FilterData" localSheetId="2" hidden="1">'2018 год Приложение  5'!$A$12:$I$398</definedName>
    <definedName name="Z_29F890E0_C9E7_42D5_82BF_281E463A6F97_.wvu.FilterData" localSheetId="0" hidden="1">'2018 год Приложение 3'!$A$13:$H$297</definedName>
    <definedName name="Z_2ADAFE34_C072_4430_9776_836EA608BD48_.wvu.FilterData" localSheetId="1" hidden="1">'2019-2020 Приложение 4'!$A$11:$G$289</definedName>
    <definedName name="Z_2B5903EA_C582_447F_AE1E_0069BE6A20DA_.wvu.FilterData" localSheetId="2" hidden="1">'2018 год Приложение  5'!$A$12:$I$398</definedName>
    <definedName name="Z_2B5903EA_C582_447F_AE1E_0069BE6A20DA_.wvu.FilterData" localSheetId="0" hidden="1">'2018 год Приложение 3'!$A$11:$H$369</definedName>
    <definedName name="Z_2C31D4B1_0698_43BF_AA90_7F4960F85D25_.wvu.FilterData" localSheetId="2" hidden="1">'2018 год Приложение  5'!$A$12:$I$12</definedName>
    <definedName name="Z_2C31D4B1_0698_43BF_AA90_7F4960F85D25_.wvu.FilterData" localSheetId="0" hidden="1">'2018 год Приложение 3'!$A$12:$D$371</definedName>
    <definedName name="Z_2C8748C9_2E71_4C69_94DE_87D1C2F1495D_.wvu.FilterData" localSheetId="2" hidden="1">'2018 год Приложение  5'!$A$12:$I$398</definedName>
    <definedName name="Z_2C8748C9_2E71_4C69_94DE_87D1C2F1495D_.wvu.FilterData" localSheetId="0" hidden="1">'2018 год Приложение 3'!$A$11:$H$369</definedName>
    <definedName name="Z_2E8A7F9A_F1D1_411F_B656_1F019CD636A5_.wvu.FilterData" localSheetId="2" hidden="1">'2018 год Приложение  5'!$A$13:$L$400</definedName>
    <definedName name="Z_2E8A7F9A_F1D1_411F_B656_1F019CD636A5_.wvu.FilterData" localSheetId="0" hidden="1">'2018 год Приложение 3'!$A$12:$I$371</definedName>
    <definedName name="Z_2F2BAB57_3B85_4B60_A7AA_BFC253810F7B_.wvu.FilterData" localSheetId="2" hidden="1">'2018 год Приложение  5'!$A$13:$E$398</definedName>
    <definedName name="Z_2F2BAB57_3B85_4B60_A7AA_BFC253810F7B_.wvu.FilterData" localSheetId="0" hidden="1">'2018 год Приложение 3'!$A$12:$H$369</definedName>
    <definedName name="Z_2F4E7589_BB9E_4EE8_9FB7_7E262394E878_.wvu.Cols" localSheetId="2" hidden="1">'2018 год Приложение  5'!$E:$F</definedName>
    <definedName name="Z_2F4E7589_BB9E_4EE8_9FB7_7E262394E878_.wvu.Cols" localSheetId="0" hidden="1">'2018 год Приложение 3'!$D:$E</definedName>
    <definedName name="Z_2F4E7589_BB9E_4EE8_9FB7_7E262394E878_.wvu.FilterData" localSheetId="2" hidden="1">'2018 год Приложение  5'!$A$13:$L$400</definedName>
    <definedName name="Z_2F4E7589_BB9E_4EE8_9FB7_7E262394E878_.wvu.FilterData" localSheetId="0" hidden="1">'2018 год Приложение 3'!$A$12:$I$371</definedName>
    <definedName name="Z_2F4E7589_BB9E_4EE8_9FB7_7E262394E878_.wvu.FilterData" localSheetId="1" hidden="1">'2019-2020 Приложение 4'!$A$13:$E$289</definedName>
    <definedName name="Z_2F4E7589_BB9E_4EE8_9FB7_7E262394E878_.wvu.FilterData" localSheetId="3" hidden="1">'2019-2020 Приложение 6'!$A$10:$F$302</definedName>
    <definedName name="Z_2F4E7589_BB9E_4EE8_9FB7_7E262394E878_.wvu.PrintArea" localSheetId="2" hidden="1">'2018 год Приложение  5'!$A$1:$G$400</definedName>
    <definedName name="Z_2F4E7589_BB9E_4EE8_9FB7_7E262394E878_.wvu.PrintArea" localSheetId="1" hidden="1">'2019-2020 Приложение 4'!$A$1:$E$289</definedName>
    <definedName name="Z_2F4E7589_BB9E_4EE8_9FB7_7E262394E878_.wvu.PrintArea" localSheetId="3" hidden="1">'2019-2020 Приложение 6'!$A$1:$F$302</definedName>
    <definedName name="Z_3011A347_4FEE_45EE_A3D2_6E9495927AC2_.wvu.FilterData" localSheetId="0" hidden="1">'2018 год Приложение 3'!$A$12:$H$369</definedName>
    <definedName name="Z_30F52F6D_8021_4747_BC8C_41AB4A9EEA5D_.wvu.FilterData" localSheetId="3" hidden="1">'2019-2020 Приложение 6'!$A$10:$F$302</definedName>
    <definedName name="Z_31304256_DFD3_482B_B984_BC9517A67CAB_.wvu.FilterData" localSheetId="0" hidden="1">'2018 год Приложение 3'!$A$13:$H$297</definedName>
    <definedName name="Z_32513D7C_6D2E_4806_BFCE_CD9FEFA27E0A_.wvu.FilterData" localSheetId="2" hidden="1">'2018 год Приложение  5'!$A$13:$E$398</definedName>
    <definedName name="Z_326281D8_1458_43AD_995C_40833A4FF9F7_.wvu.FilterData" localSheetId="2" hidden="1">'2018 год Приложение  5'!$A$13:$I$398</definedName>
    <definedName name="Z_3496C1F0_BCFA_4A0C_A603_54E999DDD507_.wvu.FilterData" localSheetId="2" hidden="1">'2018 год Приложение  5'!$A$13:$L$400</definedName>
    <definedName name="Z_35042B4D_185D_4923_B7C3_7D72B1327020_.wvu.FilterData" localSheetId="0" hidden="1">'2018 год Приложение 3'!$A$11:$H$369</definedName>
    <definedName name="Z_372AE423_B16C_4226_B887_6F875638DB23_.wvu.FilterData" localSheetId="2" hidden="1">'2018 год Приложение  5'!$A$13:$E$398</definedName>
    <definedName name="Z_372AE423_B16C_4226_B887_6F875638DB23_.wvu.FilterData" localSheetId="0" hidden="1">'2018 год Приложение 3'!$A$12:$H$369</definedName>
    <definedName name="Z_37C22F8C_5317_4036_9B6D_4959DC678D32_.wvu.FilterData" localSheetId="2" hidden="1">'2018 год Приложение  5'!$A$13:$E$400</definedName>
    <definedName name="Z_37C22F8C_5317_4036_9B6D_4959DC678D32_.wvu.FilterData" localSheetId="0" hidden="1">'2018 год Приложение 3'!$A$12:$H$369</definedName>
    <definedName name="Z_37C22F8C_5317_4036_9B6D_4959DC678D32_.wvu.FilterData" localSheetId="3" hidden="1">'2019-2020 Приложение 6'!$A$10:$F$302</definedName>
    <definedName name="Z_386D50F9_CEE7_46CD_A395_43D9880373C4_.wvu.FilterData" localSheetId="2" hidden="1">'2018 год Приложение  5'!$A$13:$E$398</definedName>
    <definedName name="Z_386D50F9_CEE7_46CD_A395_43D9880373C4_.wvu.FilterData" localSheetId="0" hidden="1">'2018 год Приложение 3'!$A$12:$D$369</definedName>
    <definedName name="Z_38C63987_0AE9_4A83_8CF7_BCCCF760641A_.wvu.FilterData" localSheetId="2" hidden="1">'2018 год Приложение  5'!$A$13:$I$398</definedName>
    <definedName name="Z_3DD74414_5CAB_495E_9125_A70EBFC442AF_.wvu.FilterData" localSheetId="2" hidden="1">'2018 год Приложение  5'!$A$14:$I$398</definedName>
    <definedName name="Z_3E6C3B2B_9BE5_4A89_A297_56EDE963DDC1_.wvu.FilterData" localSheetId="2" hidden="1">'2018 год Приложение  5'!$A$13:$I$398</definedName>
    <definedName name="Z_3F313A6C_4796_49DF_9C11_D110C8E222E8_.wvu.FilterData" localSheetId="2" hidden="1">'2018 год Приложение  5'!$A$13:$E$13</definedName>
    <definedName name="Z_40328EBE_1B9A_4C01_AA33_3C094B2C7826_.wvu.FilterData" localSheetId="0" hidden="1">'2018 год Приложение 3'!$A$12:$D$369</definedName>
    <definedName name="Z_4211EEE3_80E0_4661_AF12_187209E361F0_.wvu.FilterData" localSheetId="2" hidden="1">'2018 год Приложение  5'!$A$12:$I$400</definedName>
    <definedName name="Z_4211EEE3_80E0_4661_AF12_187209E361F0_.wvu.FilterData" localSheetId="0" hidden="1">'2018 год Приложение 3'!$A$12:$D$371</definedName>
    <definedName name="Z_427AE314_3976_4058_892A_5851309CCB98_.wvu.FilterData" localSheetId="2" hidden="1">'2018 год Приложение  5'!$A$12:$I$398</definedName>
    <definedName name="Z_427AE314_3976_4058_892A_5851309CCB98_.wvu.FilterData" localSheetId="0" hidden="1">'2018 год Приложение 3'!$A$11:$H$369</definedName>
    <definedName name="Z_43823885_114F_435D_A47D_D3CA76F33AAB_.wvu.FilterData" localSheetId="0" hidden="1">'2018 год Приложение 3'!$A$13:$D$268</definedName>
    <definedName name="Z_440A3EF7_09D9_4B4E_A385_C6F38BF96C58_.wvu.FilterData" localSheetId="3" hidden="1">'2019-2020 Приложение 6'!$A$10:$F$302</definedName>
    <definedName name="Z_467F0D3D_0B71_4362_9E4C_6C954DC8A15D_.wvu.FilterData" localSheetId="2" hidden="1">'2018 год Приложение  5'!$A$14:$I$398</definedName>
    <definedName name="Z_48336C08_94FE_4074_AC8A_EA8B237AD038_.wvu.FilterData" localSheetId="2" hidden="1">'2018 год Приложение  5'!$A$13:$E$398</definedName>
    <definedName name="Z_48336C08_94FE_4074_AC8A_EA8B237AD038_.wvu.FilterData" localSheetId="0" hidden="1">'2018 год Приложение 3'!$A$12:$H$369</definedName>
    <definedName name="Z_4B4FD35A_9469_4FE1_882E_85989A878F33_.wvu.FilterData" localSheetId="2" hidden="1">'2018 год Приложение  5'!$A$13:$E$13</definedName>
    <definedName name="Z_4B6C104C_E823_4230_B8E7_837634FD5851_.wvu.FilterData" localSheetId="2" hidden="1">'2018 год Приложение  5'!$A$13:$I$398</definedName>
    <definedName name="Z_4B6C104C_E823_4230_B8E7_837634FD5851_.wvu.FilterData" localSheetId="0" hidden="1">'2018 год Приложение 3'!$A$12:$H$369</definedName>
    <definedName name="Z_4CC13233_2272_48EC_B93B_D629C6380523_.wvu.FilterData" localSheetId="2" hidden="1">'2018 год Приложение  5'!$A$12:$I$398</definedName>
    <definedName name="Z_4CC13233_2272_48EC_B93B_D629C6380523_.wvu.FilterData" localSheetId="0" hidden="1">'2018 год Приложение 3'!$A$11:$H$369</definedName>
    <definedName name="Z_4D3648C3_6F57_4DAB_9EA5_7A2AB6A90FF8_.wvu.FilterData" localSheetId="2" hidden="1">'2018 год Приложение  5'!$A$13:$I$398</definedName>
    <definedName name="Z_4E1C3345_197A_4EB5_ACB4_F9888915535C_.wvu.FilterData" localSheetId="0" hidden="1">'2018 год Приложение 3'!$A$12:$H$369</definedName>
    <definedName name="Z_51B46B97_55CA_4B76_BFE3_11ABFF98CFC6_.wvu.FilterData" localSheetId="2" hidden="1">'2018 год Приложение  5'!$A$13:$E$394</definedName>
    <definedName name="Z_52A3D980_C956_4013_B795_3D8200BEA587_.wvu.FilterData" localSheetId="2" hidden="1">'2018 год Приложение  5'!$A$13:$E$398</definedName>
    <definedName name="Z_539E4347_8C7F_44D4_9505_98849C03138E_.wvu.FilterData" localSheetId="0" hidden="1">'2018 год Приложение 3'!$A$11:$H$297</definedName>
    <definedName name="Z_54DA9FAF_3460_4A9A_9DF6_7EF37DBCF7F1_.wvu.FilterData" localSheetId="2" hidden="1">'2018 год Приложение  5'!$A$13:$E$398</definedName>
    <definedName name="Z_54DA9FAF_3460_4A9A_9DF6_7EF37DBCF7F1_.wvu.FilterData" localSheetId="0" hidden="1">'2018 год Приложение 3'!$A$12:$D$369</definedName>
    <definedName name="Z_54FDBBC3_8B4A_4E98_958F_D0CC01A20386_.wvu.FilterData" localSheetId="2" hidden="1">'2018 год Приложение  5'!$A$13:$E$400</definedName>
    <definedName name="Z_54FDBBC3_8B4A_4E98_958F_D0CC01A20386_.wvu.FilterData" localSheetId="3" hidden="1">'2019-2020 Приложение 6'!$A$10:$F$302</definedName>
    <definedName name="Z_55ADA995_3354_4F19_B2FA_4CB4ECB5834D_.wvu.FilterData" localSheetId="0" hidden="1">'2018 год Приложение 3'!$A$13:$D$268</definedName>
    <definedName name="Z_5752EBC4_0B49_4536_8B00_E9C01ED1A121_.wvu.FilterData" localSheetId="2" hidden="1">'2018 год Приложение  5'!$A$13:$H$398</definedName>
    <definedName name="Z_5752EBC4_0B49_4536_8B00_E9C01ED1A121_.wvu.FilterData" localSheetId="0" hidden="1">'2018 год Приложение 3'!$A$12:$H$369</definedName>
    <definedName name="Z_59C2AACE_D634_4A8E_AB6E_28C6423B75B3_.wvu.FilterData" localSheetId="0" hidden="1">'2018 год Приложение 3'!$A$11:$H$297</definedName>
    <definedName name="Z_5C025C79_5D14_4BAA_BFBE_9AADEECC4192_.wvu.FilterData" localSheetId="2" hidden="1">'2018 год Приложение  5'!$A$12:$I$398</definedName>
    <definedName name="Z_5C025C79_5D14_4BAA_BFBE_9AADEECC4192_.wvu.FilterData" localSheetId="0" hidden="1">'2018 год Приложение 3'!$A$11:$H$369</definedName>
    <definedName name="Z_5D8C17BC_AA9D_4951_B935_41BCC0994151_.wvu.FilterData" localSheetId="2" hidden="1">'2018 год Приложение  5'!$A$12:$I$400</definedName>
    <definedName name="Z_5D8C17BC_AA9D_4951_B935_41BCC0994151_.wvu.FilterData" localSheetId="3" hidden="1">'2019-2020 Приложение 6'!$A$10:$F$302</definedName>
    <definedName name="Z_5E41CC12_96D3_46DA_8B27_1E27974E447A_.wvu.FilterData" localSheetId="2" hidden="1">'2018 год Приложение  5'!$A$13:$E$398</definedName>
    <definedName name="Z_600DD210_17BC_46DE_B02E_8F488F8FE244_.wvu.FilterData" localSheetId="2" hidden="1">'2018 год Приложение  5'!$A$12:$I$398</definedName>
    <definedName name="Z_61806E68_5051_48E6_8D45_0FCD3D1558B3_.wvu.FilterData" localSheetId="2" hidden="1">'2018 год Приложение  5'!$A$13:$L$400</definedName>
    <definedName name="Z_61806E68_5051_48E6_8D45_0FCD3D1558B3_.wvu.FilterData" localSheetId="0" hidden="1">'2018 год Приложение 3'!$A$12:$I$371</definedName>
    <definedName name="Z_61806E68_5051_48E6_8D45_0FCD3D1558B3_.wvu.FilterData" localSheetId="1" hidden="1">'2019-2020 Приложение 4'!$A$13:$E$289</definedName>
    <definedName name="Z_61806E68_5051_48E6_8D45_0FCD3D1558B3_.wvu.FilterData" localSheetId="3" hidden="1">'2019-2020 Приложение 6'!$A$10:$F$302</definedName>
    <definedName name="Z_61806E68_5051_48E6_8D45_0FCD3D1558B3_.wvu.PrintArea" localSheetId="2" hidden="1">'2018 год Приложение  5'!$A$1:$G$400</definedName>
    <definedName name="Z_61806E68_5051_48E6_8D45_0FCD3D1558B3_.wvu.PrintArea" localSheetId="0" hidden="1">'2018 год Приложение 3'!$A$1:$F$371</definedName>
    <definedName name="Z_61806E68_5051_48E6_8D45_0FCD3D1558B3_.wvu.PrintArea" localSheetId="1" hidden="1">'2019-2020 Приложение 4'!$A$1:$E$289</definedName>
    <definedName name="Z_61806E68_5051_48E6_8D45_0FCD3D1558B3_.wvu.PrintArea" localSheetId="3" hidden="1">'2019-2020 Приложение 6'!$A$1:$F$302</definedName>
    <definedName name="Z_65075A4D_E3FA_49BB_8009_D0572786FC9F_.wvu.FilterData" localSheetId="2" hidden="1">'2018 год Приложение  5'!$A$13:$E$398</definedName>
    <definedName name="Z_65075A4D_E3FA_49BB_8009_D0572786FC9F_.wvu.FilterData" localSheetId="0" hidden="1">'2018 год Приложение 3'!$A$12:$H$369</definedName>
    <definedName name="Z_6854797D_5404_4D03_84AE_019FC48398AA_.wvu.FilterData" localSheetId="3" hidden="1">'2019-2020 Приложение 6'!$A$10:$F$302</definedName>
    <definedName name="Z_6D077CB9_8D59_462F_924F_03374197C26E_.wvu.FilterData" localSheetId="2" hidden="1">'2018 год Приложение  5'!$A$13:$E$398</definedName>
    <definedName name="Z_6DFC8E4B_4846_4ACB_803A_C01DDFF5FD08_.wvu.FilterData" localSheetId="2" hidden="1">'2018 год Приложение  5'!$A$14:$I$398</definedName>
    <definedName name="Z_6FA2F3FF_FC92_4230_AD85_214210FA1FCD_.wvu.FilterData" localSheetId="0" hidden="1">'2018 год Приложение 3'!$A$12:$I$371</definedName>
    <definedName name="Z_70A97D09_6105_4B02_B7B6_DBBACE81FC1A_.wvu.FilterData" localSheetId="2" hidden="1">'2018 год Приложение  5'!$A$13:$E$398</definedName>
    <definedName name="Z_70A97D09_6105_4B02_B7B6_DBBACE81FC1A_.wvu.FilterData" localSheetId="0" hidden="1">'2018 год Приложение 3'!$A$12:$H$369</definedName>
    <definedName name="Z_71E905DE_E4C2_41D6_AE4D_523FA0B80977_.wvu.FilterData" localSheetId="0" hidden="1">'2018 год Приложение 3'!$A$13:$D$268</definedName>
    <definedName name="Z_768B9204_F1EC_47F0_A690_BF94608AD544_.wvu.FilterData" localSheetId="0" hidden="1">'2018 год Приложение 3'!$A$12:$D$371</definedName>
    <definedName name="Z_777E1047_05A4_453A_BA66_615495BC0516_.wvu.FilterData" localSheetId="2" hidden="1">'2018 год Приложение  5'!$A$14:$I$398</definedName>
    <definedName name="Z_777E1047_05A4_453A_BA66_615495BC0516_.wvu.FilterData" localSheetId="0" hidden="1">'2018 год Приложение 3'!$A$12:$H$369</definedName>
    <definedName name="Z_7813E585_2814_4167_ABED_699744C04C2C_.wvu.FilterData" localSheetId="2" hidden="1">'2018 год Приложение  5'!$A$13:$E$13</definedName>
    <definedName name="Z_7D3926A4_57E5_40FD_95A9_3F0FFE087D34_.wvu.FilterData" localSheetId="2" hidden="1">'2018 год Приложение  5'!$A$13:$E$398</definedName>
    <definedName name="Z_7ED1B12E_18E8_4D0C_999C_3C696EA0954D_.wvu.FilterData" localSheetId="2" hidden="1">'2018 год Приложение  5'!$A$13:$L$400</definedName>
    <definedName name="Z_7ED1B12E_18E8_4D0C_999C_3C696EA0954D_.wvu.FilterData" localSheetId="0" hidden="1">'2018 год Приложение 3'!$A$12:$I$371</definedName>
    <definedName name="Z_7F60680A_F797_4F75_B289_136C39785CB1_.wvu.FilterData" localSheetId="2" hidden="1">'2018 год Приложение  5'!$A$12:$I$12</definedName>
    <definedName name="Z_7F60680A_F797_4F75_B289_136C39785CB1_.wvu.FilterData" localSheetId="0" hidden="1">'2018 год Приложение 3'!$A$12:$D$371</definedName>
    <definedName name="Z_8099F9D8_3DEF_4716_96B1_2D7622FBA908_.wvu.FilterData" localSheetId="0" hidden="1">'2018 год Приложение 3'!$A$12:$H$369</definedName>
    <definedName name="Z_846BC90F_537E_49E8_A607_A0E4864A881D_.wvu.FilterData" localSheetId="2" hidden="1">'2018 год Приложение  5'!$A$13:$E$398</definedName>
    <definedName name="Z_84810A54_967A_4759_8061_B741BCC05467_.wvu.FilterData" localSheetId="2" hidden="1">'2018 год Приложение  5'!$A$13:$E$398</definedName>
    <definedName name="Z_84810A54_967A_4759_8061_B741BCC05467_.wvu.FilterData" localSheetId="0" hidden="1">'2018 год Приложение 3'!$A$12:$D$369</definedName>
    <definedName name="Z_85227F59_2ABD_4457_B872_C32BBA9DAD0F_.wvu.FilterData" localSheetId="2" hidden="1">'2018 год Приложение  5'!$A$13:$E$398</definedName>
    <definedName name="Z_8A0DEA83_7805_4952_B850_C5AA181F7D7A_.wvu.FilterData" localSheetId="2" hidden="1">'2018 год Приложение  5'!$A$13:$E$398</definedName>
    <definedName name="Z_90C4E073_73E1_4CF8_8D6C_D3F123ECDF26_.wvu.FilterData" localSheetId="2" hidden="1">'2018 год Приложение  5'!$A$13:$I$398</definedName>
    <definedName name="Z_90C4E073_73E1_4CF8_8D6C_D3F123ECDF26_.wvu.FilterData" localSheetId="0" hidden="1">'2018 год Приложение 3'!$A$12:$H$369</definedName>
    <definedName name="Z_90E5380E_CDF8_4D38_9E20_1FA14AE59581_.wvu.FilterData" localSheetId="2" hidden="1">'2018 год Приложение  5'!$A$14:$I$398</definedName>
    <definedName name="Z_90E5380E_CDF8_4D38_9E20_1FA14AE59581_.wvu.FilterData" localSheetId="0" hidden="1">'2018 год Приложение 3'!$A$12:$H$369</definedName>
    <definedName name="Z_917D339C_6FD9_4579_A679_AC80361B9D57_.wvu.FilterData" localSheetId="2" hidden="1">'2018 год Приложение  5'!$A$12:$I$12</definedName>
    <definedName name="Z_917D339C_6FD9_4579_A679_AC80361B9D57_.wvu.FilterData" localSheetId="0" hidden="1">'2018 год Приложение 3'!$A$12:$D$371</definedName>
    <definedName name="Z_91950569_3719_458D_B0AB_7E6F43EB965E_.wvu.FilterData" localSheetId="2" hidden="1">'2018 год Приложение  5'!$A$13:$E$398</definedName>
    <definedName name="Z_91950569_3719_458D_B0AB_7E6F43EB965E_.wvu.FilterData" localSheetId="0" hidden="1">'2018 год Приложение 3'!$A$12:$D$369</definedName>
    <definedName name="Z_92053A4E_9CDE_49B6_84E2_A66F9B55B321_.wvu.FilterData" localSheetId="2" hidden="1">'2018 год Приложение  5'!$A$13:$E$398</definedName>
    <definedName name="Z_9541036F_F24B_4BFA_BA55_4F7E3FB4DC04_.wvu.FilterData" localSheetId="2" hidden="1">'2018 год Приложение  5'!$A$12:$I$400</definedName>
    <definedName name="Z_9541036F_F24B_4BFA_BA55_4F7E3FB4DC04_.wvu.FilterData" localSheetId="0" hidden="1">'2018 год Приложение 3'!$A$12:$H$369</definedName>
    <definedName name="Z_9550964E_D481_4054_9F8C_4344C60CDD4A_.wvu.FilterData" localSheetId="0" hidden="1">'2018 год Приложение 3'!$A$11:$H$297</definedName>
    <definedName name="Z_95B72C2D_CC9A_400B_A011_7820247D03F7_.wvu.FilterData" localSheetId="2" hidden="1">'2018 год Приложение  5'!$A$13:$I$398</definedName>
    <definedName name="Z_9AB446FD_945D_4029_AB03_06573FC1DEBE_.wvu.FilterData" localSheetId="2" hidden="1">'2018 год Приложение  5'!$A$13:$L$400</definedName>
    <definedName name="Z_9AB446FD_945D_4029_AB03_06573FC1DEBE_.wvu.FilterData" localSheetId="0" hidden="1">'2018 год Приложение 3'!$A$12:$I$371</definedName>
    <definedName name="Z_9B8BCBB1_0EDA_4E90_BBC4_165B2DE61ED6_.wvu.FilterData" localSheetId="0" hidden="1">'2018 год Приложение 3'!$A$13:$H$297</definedName>
    <definedName name="Z_9BBC64C1_B8B2_47D2_A55F_A2F18B1F25B3_.wvu.FilterData" localSheetId="2" hidden="1">'2018 год Приложение  5'!$A$12:$I$400</definedName>
    <definedName name="Z_9BBC64C1_B8B2_47D2_A55F_A2F18B1F25B3_.wvu.FilterData" localSheetId="0" hidden="1">'2018 год Приложение 3'!$A$12:$D$371</definedName>
    <definedName name="Z_9DA27F9D_67A1_4DD1_8B09_A27C85D1E3A8_.wvu.FilterData" localSheetId="0" hidden="1">'2018 год Приложение 3'!$A$12:$H$369</definedName>
    <definedName name="Z_9E25EEB0_68DE_4D84_AA9E_E153DF655F3F_.wvu.FilterData" localSheetId="2" hidden="1">'2018 год Приложение  5'!$A$13:$E$398</definedName>
    <definedName name="Z_9EA355AC_ACF5_42D1_8703_ACB42E575811_.wvu.FilterData" localSheetId="2" hidden="1">'2018 год Приложение  5'!$A$12:$I$398</definedName>
    <definedName name="Z_9EA355AC_ACF5_42D1_8703_ACB42E575811_.wvu.FilterData" localSheetId="0" hidden="1">'2018 год Приложение 3'!$A$11:$H$369</definedName>
    <definedName name="Z_9EE5CA45_63F7_469B_B5F6_ADDF05EA3BC4_.wvu.FilterData" localSheetId="2" hidden="1">'2018 год Приложение  5'!$A$13:$I$398</definedName>
    <definedName name="Z_9F1D7F01_07CC_4860_B0F3_FACC91FB0B8B_.wvu.FilterData" localSheetId="0" hidden="1">'2018 год Приложение 3'!$A$13:$D$268</definedName>
    <definedName name="Z_9FED5B58_6DFB_4AED_9587_48FFDBC76219_.wvu.FilterData" localSheetId="2" hidden="1">'2018 год Приложение  5'!$A$13:$E$398</definedName>
    <definedName name="Z_A19698F4_0C5B_4B92_B970_672ECC4A1352_.wvu.FilterData" localSheetId="2" hidden="1">'2018 год Приложение  5'!$A$13:$E$398</definedName>
    <definedName name="Z_A19698F4_0C5B_4B92_B970_672ECC4A1352_.wvu.FilterData" localSheetId="0" hidden="1">'2018 год Приложение 3'!$A$12:$H$369</definedName>
    <definedName name="Z_A23DBEB3_CF4F_4D6E_8207_D1E6A46A53CD_.wvu.FilterData" localSheetId="2" hidden="1">'2018 год Приложение  5'!$A$13:$E$400</definedName>
    <definedName name="Z_A23DBEB3_CF4F_4D6E_8207_D1E6A46A53CD_.wvu.FilterData" localSheetId="0" hidden="1">'2018 год Приложение 3'!$A$12:$H$369</definedName>
    <definedName name="Z_A23DBEB3_CF4F_4D6E_8207_D1E6A46A53CD_.wvu.FilterData" localSheetId="3" hidden="1">'2019-2020 Приложение 6'!$A$10:$F$302</definedName>
    <definedName name="Z_A2B31C78_84DB_47B8_A0ED_D9E400FC5E11_.wvu.FilterData" localSheetId="2" hidden="1">'2018 год Приложение  5'!$A$13:$I$398</definedName>
    <definedName name="Z_A2B31C78_84DB_47B8_A0ED_D9E400FC5E11_.wvu.FilterData" localSheetId="0" hidden="1">'2018 год Приложение 3'!$A$12:$H$369</definedName>
    <definedName name="Z_A650396F_79B4_4B7C_9702_43CBED7DB898_.wvu.FilterData" localSheetId="2" hidden="1">'2018 год Приложение  5'!$A$13:$I$398</definedName>
    <definedName name="Z_A6EDA6AB_892A_41FC_80E6_005AF0ECC3B0_.wvu.FilterData" localSheetId="2" hidden="1">'2018 год Приложение  5'!$A$14:$I$398</definedName>
    <definedName name="Z_A6EDA6AB_892A_41FC_80E6_005AF0ECC3B0_.wvu.FilterData" localSheetId="0" hidden="1">'2018 год Приложение 3'!$A$12:$H$369</definedName>
    <definedName name="Z_A7289A43_FAB0_4BBF_BE44_1FE7F38D66E2_.wvu.FilterData" localSheetId="0" hidden="1">'2018 год Приложение 3'!$A$13:$D$268</definedName>
    <definedName name="Z_A7AB68EB_0C36_44AC_AFA4_D4EEDD6F2587_.wvu.FilterData" localSheetId="2" hidden="1">'2018 год Приложение  5'!$A$13:$E$398</definedName>
    <definedName name="Z_A926D13F_0B0D_4E83_9405_D363E37D0348_.wvu.FilterData" localSheetId="0" hidden="1">'2018 год Приложение 3'!$A$13:$D$268</definedName>
    <definedName name="Z_A9E291C5_5EEB_4FD7_BCBD_6208C6D7B0F8_.wvu.FilterData" localSheetId="2" hidden="1">'2018 год Приложение  5'!$A$13:$E$398</definedName>
    <definedName name="Z_A9E291C5_5EEB_4FD7_BCBD_6208C6D7B0F8_.wvu.FilterData" localSheetId="0" hidden="1">'2018 год Приложение 3'!$A$12:$H$369</definedName>
    <definedName name="Z_AAC793E5_144D_410A_8279_F7946D2AF41A_.wvu.FilterData" localSheetId="0" hidden="1">'2018 год Приложение 3'!$A$13:$D$268</definedName>
    <definedName name="Z_AC9AFD28_10D8_4670_A912_DDB893A211D1_.wvu.FilterData" localSheetId="2" hidden="1">'2018 год Приложение  5'!$A$13:$I$398</definedName>
    <definedName name="Z_AC9AFD28_10D8_4670_A912_DDB893A211D1_.wvu.FilterData" localSheetId="0" hidden="1">'2018 год Приложение 3'!$A$12:$H$369</definedName>
    <definedName name="Z_AE730581_F9A0_4649_A160_E986DBCDA19C_.wvu.FilterData" localSheetId="2" hidden="1">'2018 год Приложение  5'!$A$12:$I$398</definedName>
    <definedName name="Z_AE730581_F9A0_4649_A160_E986DBCDA19C_.wvu.FilterData" localSheetId="0" hidden="1">'2018 год Приложение 3'!$A$11:$H$369</definedName>
    <definedName name="Z_AF73B45C_3F4E_4B87_A9E2_DBD75C02FF68_.wvu.FilterData" localSheetId="2" hidden="1">'2018 год Приложение  5'!$A$13:$E$398</definedName>
    <definedName name="Z_AF73B45C_3F4E_4B87_A9E2_DBD75C02FF68_.wvu.FilterData" localSheetId="0" hidden="1">'2018 год Приложение 3'!$A$12:$D$369</definedName>
    <definedName name="Z_AFFC6BD9_FFA1_4373_94CE_D0A492400112_.wvu.FilterData" localSheetId="3" hidden="1">'2019-2020 Приложение 6'!$A$10:$F$302</definedName>
    <definedName name="Z_B125367F_1C96_4D35_827A_DEFEE1EF481C_.wvu.FilterData" localSheetId="2" hidden="1">'2018 год Приложение  5'!$A$13:$E$398</definedName>
    <definedName name="Z_B55F0053_78CA_4F7F_BE68_6C331A853EC7_.wvu.FilterData" localSheetId="2" hidden="1">'2018 год Приложение  5'!$A$14:$I$398</definedName>
    <definedName name="Z_B5E7EAA6_F6B2_4C43_A1B2_7FE8D3EE81A8_.wvu.FilterData" localSheetId="2" hidden="1">'2018 год Приложение  5'!$A$13:$E$400</definedName>
    <definedName name="Z_B5E7EAA6_F6B2_4C43_A1B2_7FE8D3EE81A8_.wvu.FilterData" localSheetId="0" hidden="1">'2018 год Приложение 3'!$A$12:$H$369</definedName>
    <definedName name="Z_B5E7EAA6_F6B2_4C43_A1B2_7FE8D3EE81A8_.wvu.FilterData" localSheetId="3" hidden="1">'2019-2020 Приложение 6'!$A$10:$F$302</definedName>
    <definedName name="Z_B6562E8F_88DB_497F_BA23_0DE6FC564B31_.wvu.FilterData" localSheetId="2" hidden="1">'2018 год Приложение  5'!$A$13:$L$400</definedName>
    <definedName name="Z_B79814D9_4A76_444F_9DA0_87988C6053D6_.wvu.FilterData" localSheetId="0" hidden="1">'2018 год Приложение 3'!$A$12:$H$369</definedName>
    <definedName name="Z_B7C6B096_F822_4AE0_9104_276895CD530C_.wvu.FilterData" localSheetId="2" hidden="1">'2018 год Приложение  5'!$A$12:$I$12</definedName>
    <definedName name="Z_B7E8C950_FC48_4F46_94EB_50E3D7BDDB48_.wvu.FilterData" localSheetId="2" hidden="1">'2018 год Приложение  5'!$A$13:$E$398</definedName>
    <definedName name="Z_B9062BA9_20A5_4989_AABF_19FE6A65537B_.wvu.FilterData" localSheetId="2" hidden="1">'2018 год Приложение  5'!$A$13:$I$398</definedName>
    <definedName name="Z_B9062BA9_20A5_4989_AABF_19FE6A65537B_.wvu.FilterData" localSheetId="0" hidden="1">'2018 год Приложение 3'!$A$12:$H$369</definedName>
    <definedName name="Z_BA317F1F_BE01_441F_A8B2_85F003BF75B2_.wvu.FilterData" localSheetId="2" hidden="1">'2018 год Приложение  5'!$A$12:$I$398</definedName>
    <definedName name="Z_BBFF5A56_64CF_4223_9245_057727E8F581_.wvu.FilterData" localSheetId="2" hidden="1">'2018 год Приложение  5'!$A$13:$E$398</definedName>
    <definedName name="Z_BBFF5A56_64CF_4223_9245_057727E8F581_.wvu.FilterData" localSheetId="0" hidden="1">'2018 год Приложение 3'!$A$12:$H$369</definedName>
    <definedName name="Z_BCB9EA5D_CB3A_40AA_BF75_F228AA2D84CC_.wvu.FilterData" localSheetId="2" hidden="1">'2018 год Приложение  5'!$A$13:$E$398</definedName>
    <definedName name="Z_BCB9EA5D_CB3A_40AA_BF75_F228AA2D84CC_.wvu.FilterData" localSheetId="0" hidden="1">'2018 год Приложение 3'!$A$12:$H$369</definedName>
    <definedName name="Z_BD54A361_8DC5_477E_AEB8_9AAE45BFB9EE_.wvu.FilterData" localSheetId="2" hidden="1">'2018 год Приложение  5'!$A$13:$E$398</definedName>
    <definedName name="Z_C0C47C63_1E7E_4B25_A29F_CD7550CA823B_.wvu.FilterData" localSheetId="0" hidden="1">'2018 год Приложение 3'!$A$11:$H$297</definedName>
    <definedName name="Z_C0D29360_FD13_4973_8E33_952A22BF16EB_.wvu.FilterData" localSheetId="2" hidden="1">'2018 год Приложение  5'!$A$13:$E$13</definedName>
    <definedName name="Z_C1DDAE5D_89BA_4C96_A938_93F9E8D51819_.wvu.FilterData" localSheetId="2" hidden="1">'2018 год Приложение  5'!$A$13:$E$13</definedName>
    <definedName name="Z_C2DC1AAD_1A3D_4B7B_8D2B_551AC59D6585_.wvu.FilterData" localSheetId="2" hidden="1">'2018 год Приложение  5'!$A$13:$E$398</definedName>
    <definedName name="Z_C407E330_1B3A_4158_9E62_5ED9582C72C0_.wvu.FilterData" localSheetId="2" hidden="1">'2018 год Приложение  5'!$A$14:$I$398</definedName>
    <definedName name="Z_C594D5C5_096D_4C18_BDCB_87F0485F5449_.wvu.FilterData" localSheetId="2" hidden="1">'2018 год Приложение  5'!$A$14:$I$398</definedName>
    <definedName name="Z_C594D5C5_096D_4C18_BDCB_87F0485F5449_.wvu.FilterData" localSheetId="0" hidden="1">'2018 год Приложение 3'!$A$12:$H$369</definedName>
    <definedName name="Z_C63DF42A_916D_43B0_A9E5_99FBCC943E02_.wvu.FilterData" localSheetId="0" hidden="1">'2018 год Приложение 3'!$A$13:$H$297</definedName>
    <definedName name="Z_CAEC251A_F30C_4C3C_B95E_0CDCABBBBBA6_.wvu.FilterData" localSheetId="2" hidden="1">'2018 год Приложение  5'!$A$12:$I$398</definedName>
    <definedName name="Z_CAEC251A_F30C_4C3C_B95E_0CDCABBBBBA6_.wvu.FilterData" localSheetId="0" hidden="1">'2018 год Приложение 3'!$A$11:$H$369</definedName>
    <definedName name="Z_CD629787_DE9E_41E9_98D2_872390B88852_.wvu.FilterData" localSheetId="2" hidden="1">'2018 год Приложение  5'!$A$13:$E$398</definedName>
    <definedName name="Z_CE6755E8_8FFD_448B_B838_FFE6BD017EDF_.wvu.FilterData" localSheetId="2" hidden="1">'2018 год Приложение  5'!$A$13:$E$398</definedName>
    <definedName name="Z_CE6755E8_8FFD_448B_B838_FFE6BD017EDF_.wvu.FilterData" localSheetId="3" hidden="1">'2019-2020 Приложение 6'!$A$10:$F$302</definedName>
    <definedName name="Z_CED2E9B6_1773_495E_A3FD_92F54F21EE7D_.wvu.FilterData" localSheetId="2" hidden="1">'2018 год Приложение  5'!$A$12:$I$398</definedName>
    <definedName name="Z_CF7852E9_12A8_41A3_B1FA_248F70E5DC37_.wvu.FilterData" localSheetId="2" hidden="1">'2018 год Приложение  5'!$A$12:$I$398</definedName>
    <definedName name="Z_CF7852E9_12A8_41A3_B1FA_248F70E5DC37_.wvu.FilterData" localSheetId="0" hidden="1">'2018 год Приложение 3'!$A$11:$H$369</definedName>
    <definedName name="Z_D1B917BC_3220_432E_A965_9E7239D6A385_.wvu.FilterData" localSheetId="0" hidden="1">'2018 год Приложение 3'!$A$12:$H$297</definedName>
    <definedName name="Z_D2EE913E_7EB8_4925_B6DE_3C207CB448DC_.wvu.FilterData" localSheetId="1" hidden="1">'2019-2020 Приложение 4'!$A$11:$G$289</definedName>
    <definedName name="Z_D5FAF748_0D0C_4359_BAF7_A8AC21E2030F_.wvu.FilterData" localSheetId="0" hidden="1">'2018 год Приложение 3'!$A$12:$H$369</definedName>
    <definedName name="Z_DA10F9D2_08DA_4FB8_967C_06A319AB7BED_.wvu.FilterData" localSheetId="2" hidden="1">'2018 год Приложение  5'!$A$13:$E$398</definedName>
    <definedName name="Z_DC2B6D6A_5855_4ADC_BC8B_920453EADA59_.wvu.FilterData" localSheetId="2" hidden="1">'2018 год Приложение  5'!$A$13:$L$400</definedName>
    <definedName name="Z_DC2B6D6A_5855_4ADC_BC8B_920453EADA59_.wvu.FilterData" localSheetId="0" hidden="1">'2018 год Приложение 3'!$A$12:$I$371</definedName>
    <definedName name="Z_DC642106_6C11_487B_A10A_67D65C44C59E_.wvu.FilterData" localSheetId="2" hidden="1">'2018 год Приложение  5'!$A$13:$E$398</definedName>
    <definedName name="Z_DDD8C4AB_CB3C_48E6_9763_42557181A0AF_.wvu.FilterData" localSheetId="2" hidden="1">'2018 год Приложение  5'!$A$13:$L$400</definedName>
    <definedName name="Z_DDD8C4AB_CB3C_48E6_9763_42557181A0AF_.wvu.FilterData" localSheetId="0" hidden="1">'2018 год Приложение 3'!$A$12:$I$371</definedName>
    <definedName name="Z_DDD8C4AB_CB3C_48E6_9763_42557181A0AF_.wvu.FilterData" localSheetId="1" hidden="1">'2019-2020 Приложение 4'!$A$13:$E$289</definedName>
    <definedName name="Z_DDD8C4AB_CB3C_48E6_9763_42557181A0AF_.wvu.FilterData" localSheetId="3" hidden="1">'2019-2020 Приложение 6'!$A$10:$F$302</definedName>
    <definedName name="Z_E3C6713E_8023_4AA9_8A29_3AE879C33232_.wvu.FilterData" localSheetId="2" hidden="1">'2018 год Приложение  5'!$A$13:$E$398</definedName>
    <definedName name="Z_E5281637_3B26_479E_BF0F_EBD3A6ED1870_.wvu.FilterData" localSheetId="2" hidden="1">'2018 год Приложение  5'!$A$12:$I$398</definedName>
    <definedName name="Z_E5281637_3B26_479E_BF0F_EBD3A6ED1870_.wvu.FilterData" localSheetId="0" hidden="1">'2018 год Приложение 3'!$A$11:$H$369</definedName>
    <definedName name="Z_E99CA35F_295B_49B3_8AA9_D1FBDEF4F038_.wvu.FilterData" localSheetId="2" hidden="1">'2018 год Приложение  5'!$A$13:$E$398</definedName>
    <definedName name="Z_E99CA35F_295B_49B3_8AA9_D1FBDEF4F038_.wvu.FilterData" localSheetId="0" hidden="1">'2018 год Приложение 3'!$A$12:$D$369</definedName>
    <definedName name="Z_EA7E325E_E9C4_43C2_8F94_8A4CD3295385_.wvu.FilterData" localSheetId="2" hidden="1">'2018 год Приложение  5'!$A$12:$I$398</definedName>
    <definedName name="Z_EA7E325E_E9C4_43C2_8F94_8A4CD3295385_.wvu.FilterData" localSheetId="0" hidden="1">'2018 год Приложение 3'!$A$11:$H$369</definedName>
    <definedName name="Z_EA7E325E_E9C4_43C2_8F94_8A4CD3295385_.wvu.PrintArea" localSheetId="2" hidden="1">'2018 год Приложение  5'!$A$8:$E$398</definedName>
    <definedName name="Z_EA7E325E_E9C4_43C2_8F94_8A4CD3295385_.wvu.PrintArea" localSheetId="0" hidden="1">'2018 год Приложение 3'!$A$7:$D$369</definedName>
    <definedName name="Z_EA7E325E_E9C4_43C2_8F94_8A4CD3295385_.wvu.Rows" localSheetId="2" hidden="1">'2018 год Приложение  5'!#REF!,'2018 год Приложение  5'!#REF!</definedName>
    <definedName name="Z_EA8E9EA7_8D3C_4793_82D3_53C8283F6613_.wvu.FilterData" localSheetId="2" hidden="1">'2018 год Приложение  5'!$A$13:$E$398</definedName>
    <definedName name="Z_EA8E9EA7_8D3C_4793_82D3_53C8283F6613_.wvu.FilterData" localSheetId="0" hidden="1">'2018 год Приложение 3'!$A$12:$D$369</definedName>
    <definedName name="Z_EB1F9754_81A4_4300_9136_C4584DE5BB80_.wvu.FilterData" localSheetId="2" hidden="1">'2018 год Приложение  5'!$A$14:$I$398</definedName>
    <definedName name="Z_EB1F9754_81A4_4300_9136_C4584DE5BB80_.wvu.FilterData" localSheetId="0" hidden="1">'2018 год Приложение 3'!$A$12:$H$369</definedName>
    <definedName name="Z_EB8BBF6B_ABBD_4A01_B4CD_F80BF70D79AB_.wvu.FilterData" localSheetId="2" hidden="1">'2018 год Приложение  5'!$A$13:$E$400</definedName>
    <definedName name="Z_EC1C063C_6B0A_462C_AA57_E835F386C4D8_.wvu.FilterData" localSheetId="2" hidden="1">'2018 год Приложение  5'!$A$13:$I$398</definedName>
    <definedName name="Z_ED7D03B9_EBA8_422D_9F4A_BBCCD5E098E3_.wvu.FilterData" localSheetId="0" hidden="1">'2018 год Приложение 3'!$A$12:$H$369</definedName>
    <definedName name="Z_EE33F828_B63A_481B_8687_E404D78A8D56_.wvu.FilterData" localSheetId="2" hidden="1">'2018 год Приложение  5'!$A$13:$L$400</definedName>
    <definedName name="Z_EE33F828_B63A_481B_8687_E404D78A8D56_.wvu.FilterData" localSheetId="0" hidden="1">'2018 год Приложение 3'!$A$12:$I$371</definedName>
    <definedName name="Z_F0AEB904_EDFD_4DA8_8E45_5B132DA87D24_.wvu.FilterData" localSheetId="2" hidden="1">'2018 год Приложение  5'!$A$13:$E$398</definedName>
    <definedName name="Z_F1E5C7C7_BAE3_458A_84FB_35E70B388DF5_.wvu.FilterData" localSheetId="0" hidden="1">'2018 год Приложение 3'!$A$13:$D$268</definedName>
    <definedName name="Z_F3347612_A29B_4BB4_8F79_0B6F36DACEBB_.wvu.FilterData" localSheetId="2" hidden="1">'2018 год Приложение  5'!$A$12:$I$400</definedName>
    <definedName name="Z_F3347612_A29B_4BB4_8F79_0B6F36DACEBB_.wvu.FilterData" localSheetId="0" hidden="1">'2018 год Приложение 3'!$A$12:$H$369</definedName>
    <definedName name="Z_F6122843_35FD_4DE2_8960_1676DA0EFE93_.wvu.FilterData" localSheetId="0" hidden="1">'2018 год Приложение 3'!$A$13:$D$268</definedName>
    <definedName name="Z_F77A56A8_A75D_4749_83E7_A46F30372FC7_.wvu.FilterData" localSheetId="0" hidden="1">'2018 год Приложение 3'!$A$13:$D$268</definedName>
    <definedName name="Z_F9510B3D_5733_4A2F_AD41_8D719DE08040_.wvu.FilterData" localSheetId="2" hidden="1">'2018 год Приложение  5'!$A$13:$E$398</definedName>
    <definedName name="Z_F9510B3D_5733_4A2F_AD41_8D719DE08040_.wvu.FilterData" localSheetId="0" hidden="1">'2018 год Приложение 3'!$A$12:$H$369</definedName>
    <definedName name="Z_F9510B3D_5733_4A2F_AD41_8D719DE08040_.wvu.PrintArea" localSheetId="2" hidden="1">'2018 год Приложение  5'!$A$8:$E$398</definedName>
    <definedName name="Z_F9510B3D_5733_4A2F_AD41_8D719DE08040_.wvu.PrintArea" localSheetId="0" hidden="1">'2018 год Приложение 3'!$A$7:$D$369</definedName>
    <definedName name="Z_FAEB8D12_6F02_4D2A_85DF_FFFD885E80DE_.wvu.FilterData" localSheetId="2" hidden="1">'2018 год Приложение  5'!$A$13:$E$398</definedName>
    <definedName name="Z_FAEB8D12_6F02_4D2A_85DF_FFFD885E80DE_.wvu.FilterData" localSheetId="0" hidden="1">'2018 год Приложение 3'!$A$12:$H$369</definedName>
    <definedName name="Z_FFA87C71_667A_4282_B3E9_0239568B872F_.wvu.FilterData" localSheetId="2" hidden="1">'2018 год Приложение  5'!$A$13:$I$398</definedName>
    <definedName name="Z_FFA87C71_667A_4282_B3E9_0239568B872F_.wvu.FilterData" localSheetId="0" hidden="1">'2018 год Приложение 3'!$A$12:$H$369</definedName>
    <definedName name="_xlnm.Print_Area" localSheetId="2">'2018 год Приложение  5'!$A$1:$G$400</definedName>
    <definedName name="_xlnm.Print_Area" localSheetId="1">'2019-2020 Приложение 4'!$A$1:$E$289</definedName>
    <definedName name="_xlnm.Print_Area" localSheetId="3">'2019-2020 Приложение 6'!$A$1:$F$302</definedName>
  </definedNames>
  <calcPr fullCalcOnLoad="1"/>
</workbook>
</file>

<file path=xl/sharedStrings.xml><?xml version="1.0" encoding="utf-8"?>
<sst xmlns="http://schemas.openxmlformats.org/spreadsheetml/2006/main" count="4148" uniqueCount="425">
  <si>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</si>
  <si>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</si>
  <si>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</si>
  <si>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</si>
  <si>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</si>
  <si>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</si>
  <si>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</si>
  <si>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</si>
  <si>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</si>
  <si>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</si>
  <si>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</si>
  <si>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</si>
  <si>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</si>
  <si>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</si>
  <si>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</si>
  <si>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</si>
  <si>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</si>
  <si>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</si>
  <si>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</si>
  <si>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</si>
  <si>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</si>
  <si>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</si>
  <si>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</si>
  <si>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</si>
  <si>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</si>
  <si>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</si>
  <si>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</si>
  <si>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</si>
  <si>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</si>
  <si>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</si>
  <si>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</si>
  <si>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</si>
  <si>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</si>
  <si>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</si>
  <si>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</si>
  <si>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</si>
  <si>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</si>
  <si>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</si>
  <si>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</si>
  <si>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</si>
  <si>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</si>
  <si>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</si>
  <si>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</si>
  <si>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</si>
  <si>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</si>
  <si>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</si>
  <si>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</si>
  <si>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</si>
  <si>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</si>
  <si>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</si>
  <si>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</si>
  <si>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</si>
  <si>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</si>
  <si>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</si>
  <si>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</si>
  <si>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</si>
  <si>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</si>
  <si>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</si>
  <si>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</si>
  <si>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</si>
  <si>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</si>
  <si>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</si>
  <si>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</si>
  <si>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</si>
  <si>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</si>
  <si>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</si>
  <si>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</si>
  <si>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</si>
  <si>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Обеспечение мероприятий по капитальному ремонту  многоквартирных домов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</si>
  <si>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</si>
  <si>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</si>
  <si>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</si>
  <si>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</si>
  <si>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</si>
  <si>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</si>
  <si>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</si>
  <si>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</si>
  <si>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</si>
  <si>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</si>
  <si>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</si>
  <si>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</si>
  <si>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</si>
  <si>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</si>
  <si>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</si>
  <si>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</si>
  <si>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</si>
  <si>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</si>
  <si>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</si>
  <si>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</si>
  <si>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</si>
  <si>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</si>
  <si>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</si>
  <si>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</si>
  <si>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</si>
  <si>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</si>
  <si>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</si>
  <si>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</si>
  <si>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</si>
  <si>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</si>
  <si>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</si>
  <si>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</si>
  <si>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</si>
  <si>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</si>
  <si>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</si>
  <si>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</si>
  <si>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</si>
  <si>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</si>
  <si>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</si>
  <si>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</si>
  <si>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</si>
  <si>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</si>
  <si>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</si>
  <si>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</si>
  <si>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</si>
  <si>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</si>
  <si>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</si>
  <si>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</si>
  <si>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</si>
  <si>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</si>
  <si>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</si>
  <si>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</si>
  <si>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</si>
  <si>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</si>
  <si>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</si>
  <si>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</si>
  <si>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</si>
  <si>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</si>
  <si>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</si>
  <si>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</si>
  <si>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</si>
  <si>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</si>
  <si>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</si>
  <si>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</si>
  <si>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</si>
  <si>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</si>
  <si>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</si>
  <si>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</si>
  <si>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</si>
  <si>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</si>
  <si>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</si>
  <si>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</si>
  <si>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</si>
  <si>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</si>
  <si>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</si>
  <si>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</si>
  <si>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</si>
  <si>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</si>
  <si>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</si>
  <si>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</si>
  <si>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</si>
  <si>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</si>
  <si>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</si>
  <si>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</si>
  <si>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</si>
  <si>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</si>
  <si>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</si>
  <si>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</si>
  <si>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</si>
  <si>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</si>
  <si>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</si>
  <si>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</si>
  <si>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</si>
  <si>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</si>
  <si>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</si>
  <si>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</si>
  <si>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</si>
  <si>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</si>
  <si>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</si>
  <si>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</si>
  <si>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</si>
  <si>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</si>
  <si>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</si>
  <si>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</si>
  <si>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</si>
  <si>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</si>
  <si>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</si>
  <si>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</si>
  <si>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</si>
  <si>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</si>
  <si>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</si>
  <si>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</si>
  <si>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</si>
  <si>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</si>
  <si>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</si>
  <si>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</si>
  <si>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</si>
  <si>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</si>
  <si>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</si>
  <si>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</si>
  <si>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</si>
  <si>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</si>
  <si>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</si>
  <si>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</si>
  <si>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</si>
  <si>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</si>
  <si>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</si>
  <si>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</si>
  <si>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</si>
  <si>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</si>
  <si>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</si>
  <si>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</si>
  <si>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</si>
  <si>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</si>
  <si>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</si>
  <si>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</si>
  <si>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</si>
  <si>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</si>
  <si>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</si>
  <si>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</si>
  <si>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</si>
  <si>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</si>
  <si>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</si>
  <si>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</si>
  <si>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</si>
  <si>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</si>
  <si>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</si>
  <si>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</si>
  <si>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</si>
  <si>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</si>
  <si>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</si>
  <si>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</si>
  <si>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</si>
  <si>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</si>
  <si>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</si>
  <si>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</si>
  <si>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</si>
  <si>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</si>
  <si>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</si>
  <si>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</si>
  <si>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</si>
  <si>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</si>
  <si>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</si>
  <si>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</si>
  <si>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</si>
  <si>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</si>
  <si>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</si>
  <si>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</si>
  <si>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</si>
  <si>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</si>
  <si>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</si>
  <si>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</si>
  <si>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</si>
  <si>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</si>
  <si>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</si>
  <si>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</si>
  <si>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</si>
  <si>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</si>
  <si>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</si>
  <si>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</si>
  <si>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</si>
  <si>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</si>
  <si>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</si>
  <si>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</si>
  <si>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</si>
  <si>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</si>
  <si>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</si>
  <si>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</si>
  <si>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</si>
  <si>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</si>
  <si>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</si>
  <si>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</si>
  <si>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</si>
  <si>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</si>
  <si>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</si>
  <si>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</si>
  <si>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</si>
  <si>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</si>
  <si>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</si>
  <si>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</si>
  <si>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05 0 13 L0140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</si>
  <si>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</si>
  <si>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</si>
  <si>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</si>
  <si>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</si>
  <si>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</si>
  <si>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</si>
  <si>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</si>
  <si>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</si>
  <si>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</si>
  <si>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</si>
  <si>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</si>
  <si>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</si>
  <si>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</si>
  <si>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</si>
  <si>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</si>
  <si>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</si>
  <si>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</si>
  <si>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</si>
  <si>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</si>
  <si>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</si>
  <si>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</si>
  <si>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</si>
  <si>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</si>
  <si>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</si>
  <si>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</si>
  <si>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</si>
  <si>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</si>
  <si>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</si>
  <si>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</si>
  <si>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99 0 00 27200</t>
  </si>
  <si>
    <t>Проведение мероприятий, связанных с ликвидацией последствий стихийных бедствий и других чрезвычайных ситуаций</t>
  </si>
  <si>
    <t>Обеспечение развития и укрепление материально-технической базы муниципальных учреждений сферы культуры</t>
  </si>
  <si>
    <t>03 3 16 00000</t>
  </si>
  <si>
    <t>Мероприятия в области пассажирского транспорта</t>
  </si>
  <si>
    <t>Адаптация муниципальных учреждений физической культуры и спорта к обслуживанию инвалидов</t>
  </si>
  <si>
    <t>Приложение 4</t>
  </si>
  <si>
    <t>2019 год</t>
  </si>
  <si>
    <t>Подпрограмма "Устойчивое развитие сельских территорий МО МР "Печора"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</si>
  <si>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</si>
  <si>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11 00000</t>
    </r>
  </si>
  <si>
    <t>Капитальные вложения в объекты недвижимого имущества государственной (муниципальной собственности)</t>
  </si>
  <si>
    <t>03 3 14 00000</t>
  </si>
  <si>
    <t>Муниципальная  программа"Развитие образования МО МР "Печора"</t>
  </si>
  <si>
    <t>Подпрограмма "Дети и молодежь МО МР Печора""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</si>
  <si>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</si>
  <si>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05 0 16 00000</t>
  </si>
  <si>
    <t>Строительство и реконструкция спортивных объектов муниципальных образований</t>
  </si>
  <si>
    <t>06 0 13 S2170</t>
  </si>
  <si>
    <t>Подпрограмма "Укрепление правопорядка, защита населения и территории МО МР "Печора" от чрезвычайных ситуаций"</t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</si>
  <si>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</si>
  <si>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Условно утверждаемые (утвержденные) расходы</t>
  </si>
  <si>
    <t>99 0 00 99990</t>
  </si>
  <si>
    <t>Приложение 6</t>
  </si>
  <si>
    <t xml:space="preserve">                                                                                                               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</si>
  <si>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</si>
  <si>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</si>
  <si>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Подпрограмма "Обеспечение создания условий для реализации муниципальной программы</t>
  </si>
  <si>
    <t>2020 год</t>
  </si>
  <si>
    <t>Ведомственная структура расходов бюджета муниципального образования муниципального района "Печора" на плановый период  2019 и 2020 годов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</si>
  <si>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</si>
  <si>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</si>
  <si>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2019 и 2020 годов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</si>
  <si>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</si>
  <si>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</si>
  <si>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</si>
  <si>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</si>
  <si>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99 0 00 99950</t>
  </si>
  <si>
    <t>Резерв средств на 2018 год, в том числе для увеличения расходов на оплату труда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</si>
  <si>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</si>
  <si>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</si>
  <si>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</si>
  <si>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</si>
  <si>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</si>
  <si>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</si>
  <si>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</si>
  <si>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</si>
  <si>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</si>
  <si>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Содействие в организации охраны общественного порядка</t>
  </si>
  <si>
    <r>
      <t xml:space="preserve">08 2 11 </t>
    </r>
    <r>
      <rPr>
        <sz val="12"/>
        <rFont val="Times New Roman"/>
        <family val="1"/>
      </rPr>
      <t>00000</t>
    </r>
  </si>
  <si>
    <t>03 6 13 00000</t>
  </si>
  <si>
    <t>03 6 00 00000</t>
  </si>
  <si>
    <t>нет в программе</t>
  </si>
  <si>
    <t>2019 г -55,14    2020 г -96,4</t>
  </si>
  <si>
    <t>03 6 14 73120</t>
  </si>
  <si>
    <t>01 2 21 00000</t>
  </si>
  <si>
    <t>01 3 21 L5270</t>
  </si>
  <si>
    <t>01 3 12 00000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</si>
  <si>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</si>
  <si>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</si>
  <si>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</si>
  <si>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</si>
  <si>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</si>
  <si>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</si>
  <si>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</si>
  <si>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</si>
  <si>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</si>
  <si>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</si>
  <si>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</si>
  <si>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</si>
  <si>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</si>
  <si>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</si>
  <si>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</si>
  <si>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</si>
  <si>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</si>
  <si>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</si>
  <si>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</si>
  <si>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</si>
  <si>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</si>
  <si>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</si>
  <si>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</si>
  <si>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</si>
  <si>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</si>
  <si>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</si>
  <si>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</si>
  <si>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</si>
  <si>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</si>
  <si>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</si>
  <si>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</si>
  <si>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</si>
  <si>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</si>
  <si>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</si>
  <si>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</si>
  <si>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</si>
  <si>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</si>
  <si>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</si>
  <si>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</si>
  <si>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</si>
  <si>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</si>
  <si>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</si>
  <si>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 xml:space="preserve">к  решению Совета муниципального района "Печора" от __ марта 2018 года № </t>
  </si>
  <si>
    <t xml:space="preserve">к  решению Совета муниципального района "Печора" от  марта 2018 года № 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</si>
  <si>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</si>
  <si>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</si>
  <si>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</si>
  <si>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</si>
  <si>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</si>
  <si>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</si>
  <si>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</si>
  <si>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</si>
  <si>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</si>
  <si>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</si>
  <si>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</si>
  <si>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99 0 00 03100</t>
  </si>
  <si>
    <t>06 0 52 L0270</t>
  </si>
  <si>
    <t xml:space="preserve"> Реализация мероприятий государственной программы Российской Федерации "Доступная среда" на 2011 - 2020 годы</t>
  </si>
  <si>
    <t>05 0 16 L0270</t>
  </si>
  <si>
    <t>РК</t>
  </si>
  <si>
    <t>ФБ</t>
  </si>
  <si>
    <t>Реализация мероприятий государственной программы Российской Федерации "Доступная среда" на 2011 - 2020 годы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</si>
  <si>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</si>
  <si>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</si>
  <si>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09 2 32 73200</t>
  </si>
  <si>
    <t>09 2 32 73210</t>
  </si>
  <si>
    <t>Комплексные кадастровые работы</t>
  </si>
  <si>
    <t>03 2 34 S2080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</si>
</sst>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59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8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81" fontId="10" fillId="36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justify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justify" vertical="center" wrapText="1"/>
    </xf>
    <xf numFmtId="181" fontId="12" fillId="7" borderId="10" xfId="0" applyNumberFormat="1" applyFont="1" applyFill="1" applyBorder="1" applyAlignment="1">
      <alignment horizontal="right" vertical="center"/>
    </xf>
    <xf numFmtId="49" fontId="12" fillId="33" borderId="21" xfId="0" applyNumberFormat="1" applyFont="1" applyFill="1" applyBorder="1" applyAlignment="1">
      <alignment horizontal="left" vertical="center" wrapText="1"/>
    </xf>
    <xf numFmtId="0" fontId="58" fillId="33" borderId="10" xfId="0" applyNumberFormat="1" applyFont="1" applyFill="1" applyBorder="1" applyAlignment="1">
      <alignment horizontal="left" vertical="center" wrapText="1"/>
    </xf>
    <xf numFmtId="181" fontId="12" fillId="0" borderId="1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181" fontId="3" fillId="33" borderId="0" xfId="0" applyNumberFormat="1" applyFont="1" applyFill="1" applyAlignment="1">
      <alignment vertical="center"/>
    </xf>
    <xf numFmtId="49" fontId="12" fillId="33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81" fontId="4" fillId="33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 vertical="center"/>
    </xf>
    <xf numFmtId="181" fontId="11" fillId="36" borderId="10" xfId="0" applyNumberFormat="1" applyFont="1" applyFill="1" applyBorder="1" applyAlignment="1">
      <alignment horizontal="right" vertical="center"/>
    </xf>
    <xf numFmtId="181" fontId="11" fillId="33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81" fontId="0" fillId="0" borderId="0" xfId="0" applyNumberFormat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81" fontId="4" fillId="35" borderId="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189" fontId="0" fillId="35" borderId="0" xfId="0" applyNumberFormat="1" applyFill="1" applyAlignment="1">
      <alignment horizontal="center"/>
    </xf>
    <xf numFmtId="189" fontId="0" fillId="35" borderId="0" xfId="0" applyNumberFormat="1" applyFill="1" applyAlignment="1">
      <alignment horizontal="center" vertical="top"/>
    </xf>
    <xf numFmtId="181" fontId="4" fillId="35" borderId="17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189" fontId="0" fillId="35" borderId="0" xfId="0" applyNumberFormat="1" applyFont="1" applyFill="1" applyAlignment="1">
      <alignment horizontal="center" vertical="center"/>
    </xf>
    <xf numFmtId="189" fontId="0" fillId="35" borderId="0" xfId="0" applyNumberFormat="1" applyFont="1" applyFill="1" applyAlignment="1">
      <alignment horizontal="center"/>
    </xf>
    <xf numFmtId="0" fontId="21" fillId="35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9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181" fontId="12" fillId="33" borderId="15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 horizontal="center"/>
    </xf>
    <xf numFmtId="181" fontId="12" fillId="34" borderId="10" xfId="0" applyNumberFormat="1" applyFont="1" applyFill="1" applyBorder="1" applyAlignment="1">
      <alignment horizontal="right" vertical="center"/>
    </xf>
    <xf numFmtId="49" fontId="12" fillId="35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81" fontId="12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189" fontId="21" fillId="35" borderId="0" xfId="0" applyNumberFormat="1" applyFont="1" applyFill="1" applyAlignment="1">
      <alignment horizontal="center" vertical="center"/>
    </xf>
    <xf numFmtId="180" fontId="9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zoomScale="90" zoomScaleNormal="90" zoomScaleSheetLayoutView="100" workbookViewId="0" topLeftCell="A1">
      <selection activeCell="B62" sqref="B62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9.7109375" style="21" customWidth="1"/>
    <col min="4" max="4" width="14.00390625" style="21" hidden="1" customWidth="1"/>
    <col min="5" max="5" width="13.140625" style="21" hidden="1" customWidth="1"/>
    <col min="6" max="6" width="12.8515625" style="21" customWidth="1"/>
    <col min="7" max="7" width="8.8515625" style="21" customWidth="1"/>
    <col min="8" max="8" width="12.421875" style="21" customWidth="1"/>
    <col min="9" max="16384" width="9.140625" style="21" customWidth="1"/>
  </cols>
  <sheetData>
    <row r="1" spans="2:9" ht="13.5" customHeight="1">
      <c r="B1" s="236" t="s">
        <v>361</v>
      </c>
      <c r="C1" s="236"/>
      <c r="D1" s="236"/>
      <c r="E1" s="236"/>
      <c r="F1" s="236"/>
      <c r="G1" s="203"/>
      <c r="H1" s="203"/>
      <c r="I1" s="203"/>
    </row>
    <row r="2" spans="2:9" ht="30.75" customHeight="1">
      <c r="B2" s="237" t="s">
        <v>400</v>
      </c>
      <c r="C2" s="237"/>
      <c r="D2" s="237"/>
      <c r="E2" s="237"/>
      <c r="F2" s="237"/>
      <c r="G2" s="132"/>
      <c r="H2" s="132"/>
      <c r="I2" s="132"/>
    </row>
    <row r="3" ht="21.75" customHeight="1"/>
    <row r="4" spans="2:7" ht="18.75" customHeight="1">
      <c r="B4" s="236" t="s">
        <v>361</v>
      </c>
      <c r="C4" s="236"/>
      <c r="D4" s="236"/>
      <c r="E4" s="236"/>
      <c r="F4" s="236"/>
      <c r="G4" s="203"/>
    </row>
    <row r="5" spans="2:7" ht="28.5" customHeight="1">
      <c r="B5" s="237" t="s">
        <v>362</v>
      </c>
      <c r="C5" s="237"/>
      <c r="D5" s="237"/>
      <c r="E5" s="237"/>
      <c r="F5" s="237"/>
      <c r="G5" s="132"/>
    </row>
    <row r="6" ht="12.75"/>
    <row r="7" s="6" customFormat="1" ht="18.75" customHeight="1">
      <c r="A7" s="5"/>
    </row>
    <row r="8" spans="1:6" ht="57.75" customHeight="1">
      <c r="A8" s="233" t="s">
        <v>330</v>
      </c>
      <c r="B8" s="233"/>
      <c r="C8" s="233"/>
      <c r="D8" s="233"/>
      <c r="E8" s="233"/>
      <c r="F8" s="233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34" t="s">
        <v>3</v>
      </c>
      <c r="B10" s="239" t="s">
        <v>1</v>
      </c>
      <c r="C10" s="239" t="s">
        <v>2</v>
      </c>
      <c r="D10" s="234" t="s">
        <v>9</v>
      </c>
      <c r="E10" s="234" t="s">
        <v>364</v>
      </c>
      <c r="F10" s="234" t="s">
        <v>9</v>
      </c>
    </row>
    <row r="11" spans="1:6" ht="29.25" customHeight="1">
      <c r="A11" s="235"/>
      <c r="B11" s="240"/>
      <c r="C11" s="240"/>
      <c r="D11" s="238"/>
      <c r="E11" s="238"/>
      <c r="F11" s="238"/>
    </row>
    <row r="12" spans="1:6" s="4" customFormat="1" ht="15" customHeight="1">
      <c r="A12" s="27" t="s">
        <v>4</v>
      </c>
      <c r="B12" s="27" t="s">
        <v>5</v>
      </c>
      <c r="C12" s="27" t="s">
        <v>6</v>
      </c>
      <c r="D12" s="27" t="s">
        <v>7</v>
      </c>
      <c r="E12" s="27">
        <v>5</v>
      </c>
      <c r="F12" s="27">
        <v>4</v>
      </c>
    </row>
    <row r="13" spans="1:8" ht="18.75">
      <c r="A13" s="31" t="s">
        <v>8</v>
      </c>
      <c r="B13" s="7" t="s">
        <v>0</v>
      </c>
      <c r="C13" s="7" t="s">
        <v>0</v>
      </c>
      <c r="D13" s="8">
        <f>D14+D25+D36+D91+D147+D189+D210+D273+D291+D311</f>
        <v>1688098.1999999997</v>
      </c>
      <c r="E13" s="8">
        <f>E14+E25+E36+E91+E147+E189+E210+E273+E291+E311</f>
        <v>197899.49999999997</v>
      </c>
      <c r="F13" s="8">
        <f>F14+F25+F36+F91+F147+F189+F210+F273+F291+F311</f>
        <v>1885997.7</v>
      </c>
      <c r="G13" s="3"/>
      <c r="H13" s="28">
        <f>D13+E13</f>
        <v>1885997.6999999997</v>
      </c>
    </row>
    <row r="14" spans="1:8" ht="31.5">
      <c r="A14" s="32" t="s">
        <v>72</v>
      </c>
      <c r="B14" s="33" t="s">
        <v>143</v>
      </c>
      <c r="C14" s="33" t="s">
        <v>0</v>
      </c>
      <c r="D14" s="34">
        <f>D18+D15</f>
        <v>869.3</v>
      </c>
      <c r="E14" s="34">
        <f>E18+E15</f>
        <v>0</v>
      </c>
      <c r="F14" s="34">
        <f>F18+F15</f>
        <v>869.3</v>
      </c>
      <c r="G14" s="3"/>
      <c r="H14" s="28"/>
    </row>
    <row r="15" spans="1:8" ht="15.75">
      <c r="A15" s="15" t="s">
        <v>338</v>
      </c>
      <c r="B15" s="13" t="s">
        <v>339</v>
      </c>
      <c r="C15" s="13" t="s">
        <v>0</v>
      </c>
      <c r="D15" s="14">
        <f aca="true" t="shared" si="0" ref="D15:F16">D16</f>
        <v>100</v>
      </c>
      <c r="E15" s="14">
        <f t="shared" si="0"/>
        <v>0</v>
      </c>
      <c r="F15" s="14">
        <f t="shared" si="0"/>
        <v>100</v>
      </c>
      <c r="G15" s="3"/>
      <c r="H15" s="28"/>
    </row>
    <row r="16" spans="1:8" ht="31.5">
      <c r="A16" s="48" t="s">
        <v>359</v>
      </c>
      <c r="B16" s="17" t="s">
        <v>354</v>
      </c>
      <c r="C16" s="45"/>
      <c r="D16" s="22">
        <f t="shared" si="0"/>
        <v>100</v>
      </c>
      <c r="E16" s="22">
        <f t="shared" si="0"/>
        <v>0</v>
      </c>
      <c r="F16" s="22">
        <f t="shared" si="0"/>
        <v>100</v>
      </c>
      <c r="G16" s="3"/>
      <c r="H16" s="28"/>
    </row>
    <row r="17" spans="1:8" ht="31.5">
      <c r="A17" s="137" t="s">
        <v>15</v>
      </c>
      <c r="B17" s="17" t="s">
        <v>354</v>
      </c>
      <c r="C17" s="45" t="s">
        <v>10</v>
      </c>
      <c r="D17" s="22">
        <f>'2018 год Приложение  5'!E31</f>
        <v>100</v>
      </c>
      <c r="E17" s="22">
        <f>'2018 год Приложение  5'!F31</f>
        <v>0</v>
      </c>
      <c r="F17" s="22">
        <f>'2018 год Приложение  5'!G31</f>
        <v>100</v>
      </c>
      <c r="G17" s="3"/>
      <c r="H17" s="28"/>
    </row>
    <row r="18" spans="1:8" ht="31.5">
      <c r="A18" s="15" t="s">
        <v>73</v>
      </c>
      <c r="B18" s="113" t="s">
        <v>144</v>
      </c>
      <c r="C18" s="13" t="s">
        <v>0</v>
      </c>
      <c r="D18" s="14">
        <f>D23+D21+D19</f>
        <v>769.3</v>
      </c>
      <c r="E18" s="14">
        <f>E23+E21+E19</f>
        <v>0</v>
      </c>
      <c r="F18" s="14">
        <f>F23+F21+F19</f>
        <v>769.3</v>
      </c>
      <c r="G18" s="3"/>
      <c r="H18" s="28"/>
    </row>
    <row r="19" spans="1:8" ht="31.5">
      <c r="A19" s="48" t="s">
        <v>341</v>
      </c>
      <c r="B19" s="17" t="s">
        <v>340</v>
      </c>
      <c r="C19" s="45"/>
      <c r="D19" s="22">
        <f>D20</f>
        <v>180</v>
      </c>
      <c r="E19" s="22">
        <f>E20</f>
        <v>0</v>
      </c>
      <c r="F19" s="22">
        <f>F20</f>
        <v>180</v>
      </c>
      <c r="G19" s="3"/>
      <c r="H19" s="28"/>
    </row>
    <row r="20" spans="1:8" ht="31.5">
      <c r="A20" s="137" t="s">
        <v>15</v>
      </c>
      <c r="B20" s="17" t="s">
        <v>340</v>
      </c>
      <c r="C20" s="45" t="s">
        <v>10</v>
      </c>
      <c r="D20" s="22">
        <f>'2018 год Приложение  5'!E34</f>
        <v>180</v>
      </c>
      <c r="E20" s="22">
        <f>'2018 год Приложение  5'!F34</f>
        <v>0</v>
      </c>
      <c r="F20" s="22">
        <f>'2018 год Приложение  5'!G34</f>
        <v>180</v>
      </c>
      <c r="G20" s="3"/>
      <c r="H20" s="28"/>
    </row>
    <row r="21" spans="1:8" ht="33.75" customHeight="1">
      <c r="A21" s="48" t="s">
        <v>342</v>
      </c>
      <c r="B21" s="17" t="s">
        <v>356</v>
      </c>
      <c r="C21" s="45"/>
      <c r="D21" s="22">
        <f>D22</f>
        <v>119.3</v>
      </c>
      <c r="E21" s="22">
        <f>E22</f>
        <v>0</v>
      </c>
      <c r="F21" s="22">
        <f>F22</f>
        <v>119.3</v>
      </c>
      <c r="G21" s="3"/>
      <c r="H21" s="28"/>
    </row>
    <row r="22" spans="1:8" ht="31.5">
      <c r="A22" s="137" t="s">
        <v>15</v>
      </c>
      <c r="B22" s="17" t="s">
        <v>356</v>
      </c>
      <c r="C22" s="45" t="s">
        <v>10</v>
      </c>
      <c r="D22" s="22">
        <f>'2018 год Приложение  5'!E36</f>
        <v>119.3</v>
      </c>
      <c r="E22" s="22">
        <f>'2018 год Приложение  5'!F36</f>
        <v>0</v>
      </c>
      <c r="F22" s="22">
        <f>'2018 год Приложение  5'!G36</f>
        <v>119.3</v>
      </c>
      <c r="G22" s="3"/>
      <c r="H22" s="28"/>
    </row>
    <row r="23" spans="1:8" ht="63">
      <c r="A23" s="48" t="s">
        <v>292</v>
      </c>
      <c r="B23" s="17" t="s">
        <v>355</v>
      </c>
      <c r="C23" s="45"/>
      <c r="D23" s="22">
        <f>'2018 год Приложение  5'!E37</f>
        <v>470</v>
      </c>
      <c r="E23" s="22">
        <f>'2018 год Приложение  5'!F37</f>
        <v>0</v>
      </c>
      <c r="F23" s="22">
        <f>'2018 год Приложение  5'!G37</f>
        <v>470</v>
      </c>
      <c r="G23" s="3"/>
      <c r="H23" s="28"/>
    </row>
    <row r="24" spans="1:8" ht="15.75">
      <c r="A24" s="137" t="s">
        <v>11</v>
      </c>
      <c r="B24" s="17" t="s">
        <v>355</v>
      </c>
      <c r="C24" s="45" t="s">
        <v>14</v>
      </c>
      <c r="D24" s="22">
        <f>'2018 год Приложение  5'!E38</f>
        <v>470</v>
      </c>
      <c r="E24" s="22">
        <f>'2018 год Приложение  5'!F38</f>
        <v>0</v>
      </c>
      <c r="F24" s="22">
        <f>'2018 год Приложение  5'!G38</f>
        <v>470</v>
      </c>
      <c r="G24" s="3"/>
      <c r="H24" s="28"/>
    </row>
    <row r="25" spans="1:8" ht="31.5">
      <c r="A25" s="32" t="s">
        <v>74</v>
      </c>
      <c r="B25" s="33" t="s">
        <v>206</v>
      </c>
      <c r="C25" s="33" t="s">
        <v>0</v>
      </c>
      <c r="D25" s="34">
        <f>D26+D33</f>
        <v>1192</v>
      </c>
      <c r="E25" s="34">
        <f>E26+E33</f>
        <v>500</v>
      </c>
      <c r="F25" s="34">
        <f>F26+F33</f>
        <v>1692</v>
      </c>
      <c r="G25" s="3"/>
      <c r="H25" s="28"/>
    </row>
    <row r="26" spans="1:8" ht="31.5">
      <c r="A26" s="12" t="s">
        <v>90</v>
      </c>
      <c r="B26" s="13" t="s">
        <v>207</v>
      </c>
      <c r="C26" s="13" t="s">
        <v>0</v>
      </c>
      <c r="D26" s="14">
        <f>D27+D29+D31</f>
        <v>192</v>
      </c>
      <c r="E26" s="14">
        <f>E27+E29+E31</f>
        <v>500</v>
      </c>
      <c r="F26" s="14">
        <f>F27+F29+F31</f>
        <v>692</v>
      </c>
      <c r="G26" s="3"/>
      <c r="H26" s="28"/>
    </row>
    <row r="27" spans="1:8" ht="15.75">
      <c r="A27" s="16" t="s">
        <v>26</v>
      </c>
      <c r="B27" s="9" t="s">
        <v>208</v>
      </c>
      <c r="C27" s="9"/>
      <c r="D27" s="22">
        <f>D28</f>
        <v>100</v>
      </c>
      <c r="E27" s="22">
        <f>E28</f>
        <v>0</v>
      </c>
      <c r="F27" s="22">
        <f>F28</f>
        <v>100</v>
      </c>
      <c r="G27" s="3"/>
      <c r="H27" s="28"/>
    </row>
    <row r="28" spans="1:8" ht="31.5">
      <c r="A28" s="77" t="s">
        <v>15</v>
      </c>
      <c r="B28" s="9" t="s">
        <v>208</v>
      </c>
      <c r="C28" s="45" t="s">
        <v>10</v>
      </c>
      <c r="D28" s="22">
        <f>'2018 год Приложение  5'!E42</f>
        <v>100</v>
      </c>
      <c r="E28" s="22">
        <f>'2018 год Приложение  5'!F42</f>
        <v>0</v>
      </c>
      <c r="F28" s="22">
        <f>'2018 год Приложение  5'!G42</f>
        <v>100</v>
      </c>
      <c r="G28" s="3"/>
      <c r="H28" s="28"/>
    </row>
    <row r="29" spans="1:8" ht="51" customHeight="1">
      <c r="A29" s="16" t="s">
        <v>27</v>
      </c>
      <c r="B29" s="9" t="s">
        <v>209</v>
      </c>
      <c r="C29" s="9"/>
      <c r="D29" s="22">
        <f>D30</f>
        <v>20</v>
      </c>
      <c r="E29" s="22">
        <f>E30</f>
        <v>0</v>
      </c>
      <c r="F29" s="22">
        <f>F30</f>
        <v>20</v>
      </c>
      <c r="G29" s="3"/>
      <c r="H29" s="28"/>
    </row>
    <row r="30" spans="1:8" ht="15.75">
      <c r="A30" s="48" t="s">
        <v>11</v>
      </c>
      <c r="B30" s="9" t="s">
        <v>209</v>
      </c>
      <c r="C30" s="45" t="s">
        <v>14</v>
      </c>
      <c r="D30" s="22">
        <f>'2018 год Приложение  5'!E44</f>
        <v>20</v>
      </c>
      <c r="E30" s="22">
        <f>'2018 год Приложение  5'!F44</f>
        <v>0</v>
      </c>
      <c r="F30" s="22">
        <f>'2018 год Приложение  5'!G44</f>
        <v>20</v>
      </c>
      <c r="G30" s="3"/>
      <c r="H30" s="28"/>
    </row>
    <row r="31" spans="1:8" ht="50.25" customHeight="1">
      <c r="A31" s="48" t="s">
        <v>382</v>
      </c>
      <c r="B31" s="9" t="s">
        <v>383</v>
      </c>
      <c r="C31" s="45"/>
      <c r="D31" s="185">
        <f>D32</f>
        <v>72</v>
      </c>
      <c r="E31" s="185">
        <f>E32</f>
        <v>500</v>
      </c>
      <c r="F31" s="185">
        <f>F32</f>
        <v>572</v>
      </c>
      <c r="G31" s="3"/>
      <c r="H31" s="28"/>
    </row>
    <row r="32" spans="1:8" ht="15.75">
      <c r="A32" s="48" t="s">
        <v>11</v>
      </c>
      <c r="B32" s="9" t="s">
        <v>383</v>
      </c>
      <c r="C32" s="45" t="s">
        <v>14</v>
      </c>
      <c r="D32" s="185">
        <f>'2018 год Приложение  5'!E46</f>
        <v>72</v>
      </c>
      <c r="E32" s="185">
        <f>'2018 год Приложение  5'!F46</f>
        <v>500</v>
      </c>
      <c r="F32" s="185">
        <f>D32+E32</f>
        <v>572</v>
      </c>
      <c r="G32" s="3"/>
      <c r="H32" s="28"/>
    </row>
    <row r="33" spans="1:8" ht="31.5">
      <c r="A33" s="12" t="s">
        <v>291</v>
      </c>
      <c r="B33" s="13" t="s">
        <v>210</v>
      </c>
      <c r="C33" s="13"/>
      <c r="D33" s="14">
        <f aca="true" t="shared" si="1" ref="D33:F34">D34</f>
        <v>1000</v>
      </c>
      <c r="E33" s="14">
        <f t="shared" si="1"/>
        <v>0</v>
      </c>
      <c r="F33" s="14">
        <f t="shared" si="1"/>
        <v>1000</v>
      </c>
      <c r="G33" s="3"/>
      <c r="H33" s="28"/>
    </row>
    <row r="34" spans="1:8" ht="31.5">
      <c r="A34" s="48" t="s">
        <v>384</v>
      </c>
      <c r="B34" s="9" t="s">
        <v>385</v>
      </c>
      <c r="C34" s="45"/>
      <c r="D34" s="22">
        <f t="shared" si="1"/>
        <v>1000</v>
      </c>
      <c r="E34" s="22">
        <f t="shared" si="1"/>
        <v>0</v>
      </c>
      <c r="F34" s="22">
        <f t="shared" si="1"/>
        <v>1000</v>
      </c>
      <c r="G34" s="3"/>
      <c r="H34" s="28"/>
    </row>
    <row r="35" spans="1:8" ht="31.5">
      <c r="A35" s="48" t="s">
        <v>15</v>
      </c>
      <c r="B35" s="9" t="s">
        <v>385</v>
      </c>
      <c r="C35" s="45" t="s">
        <v>10</v>
      </c>
      <c r="D35" s="22">
        <f>'2018 год Приложение  5'!E49</f>
        <v>1000</v>
      </c>
      <c r="E35" s="22">
        <f>'2018 год Приложение  5'!F49</f>
        <v>0</v>
      </c>
      <c r="F35" s="22">
        <f>D35+E35</f>
        <v>1000</v>
      </c>
      <c r="G35" s="3"/>
      <c r="H35" s="28"/>
    </row>
    <row r="36" spans="1:8" ht="47.25">
      <c r="A36" s="32" t="s">
        <v>75</v>
      </c>
      <c r="B36" s="33" t="s">
        <v>240</v>
      </c>
      <c r="C36" s="33" t="s">
        <v>0</v>
      </c>
      <c r="D36" s="34">
        <f>D37+D49+D81+D63+D86</f>
        <v>128836.1</v>
      </c>
      <c r="E36" s="34">
        <f>E37+E49+E81+E63+E86</f>
        <v>85282.8</v>
      </c>
      <c r="F36" s="34">
        <f>F37+F49+F81+F63+F86</f>
        <v>214118.9</v>
      </c>
      <c r="G36" s="28"/>
      <c r="H36" s="28"/>
    </row>
    <row r="37" spans="1:8" ht="31.5">
      <c r="A37" s="12" t="s">
        <v>88</v>
      </c>
      <c r="B37" s="13" t="s">
        <v>241</v>
      </c>
      <c r="C37" s="13" t="s">
        <v>0</v>
      </c>
      <c r="D37" s="14">
        <f>D38+D42+D44+D46+D40</f>
        <v>32537.9</v>
      </c>
      <c r="E37" s="14">
        <f>E38+E42+E44+E46+E40</f>
        <v>0</v>
      </c>
      <c r="F37" s="14">
        <f>F38+F42+F44+F46+F40</f>
        <v>32537.9</v>
      </c>
      <c r="G37" s="28"/>
      <c r="H37" s="28"/>
    </row>
    <row r="38" spans="1:8" ht="31.5">
      <c r="A38" s="16" t="s">
        <v>68</v>
      </c>
      <c r="B38" s="45" t="s">
        <v>242</v>
      </c>
      <c r="C38" s="9"/>
      <c r="D38" s="10">
        <f>D39</f>
        <v>5820</v>
      </c>
      <c r="E38" s="10">
        <f>E39</f>
        <v>0</v>
      </c>
      <c r="F38" s="10">
        <f>F39</f>
        <v>5820</v>
      </c>
      <c r="G38" s="3"/>
      <c r="H38" s="28"/>
    </row>
    <row r="39" spans="1:8" ht="31.5">
      <c r="A39" s="119" t="s">
        <v>15</v>
      </c>
      <c r="B39" s="45" t="s">
        <v>242</v>
      </c>
      <c r="C39" s="45" t="s">
        <v>10</v>
      </c>
      <c r="D39" s="22">
        <f>'2018 год Приложение  5'!E53</f>
        <v>5820</v>
      </c>
      <c r="E39" s="22">
        <f>'2018 год Приложение  5'!F53</f>
        <v>0</v>
      </c>
      <c r="F39" s="22">
        <f>'2018 год Приложение  5'!G53</f>
        <v>5820</v>
      </c>
      <c r="G39" s="3"/>
      <c r="H39" s="28"/>
    </row>
    <row r="40" spans="1:8" ht="47.25">
      <c r="A40" s="48" t="s">
        <v>395</v>
      </c>
      <c r="B40" s="45" t="s">
        <v>394</v>
      </c>
      <c r="C40" s="45"/>
      <c r="D40" s="22">
        <f>D41</f>
        <v>152</v>
      </c>
      <c r="E40" s="22">
        <f>E41</f>
        <v>0</v>
      </c>
      <c r="F40" s="22">
        <f>F41</f>
        <v>152</v>
      </c>
      <c r="G40" s="3"/>
      <c r="H40" s="28"/>
    </row>
    <row r="41" spans="1:8" ht="31.5">
      <c r="A41" s="48" t="s">
        <v>15</v>
      </c>
      <c r="B41" s="45" t="s">
        <v>394</v>
      </c>
      <c r="C41" s="45" t="s">
        <v>10</v>
      </c>
      <c r="D41" s="22">
        <f>'2018 год Приложение  5'!E55</f>
        <v>152</v>
      </c>
      <c r="E41" s="22">
        <f>'2018 год Приложение  5'!F55</f>
        <v>0</v>
      </c>
      <c r="F41" s="22">
        <f>D41+E41</f>
        <v>152</v>
      </c>
      <c r="G41" s="3"/>
      <c r="H41" s="28"/>
    </row>
    <row r="42" spans="1:8" ht="31.5">
      <c r="A42" s="20" t="s">
        <v>54</v>
      </c>
      <c r="B42" s="45" t="s">
        <v>243</v>
      </c>
      <c r="C42" s="11"/>
      <c r="D42" s="10">
        <f>D43</f>
        <v>20027.2</v>
      </c>
      <c r="E42" s="10">
        <f>E43</f>
        <v>0</v>
      </c>
      <c r="F42" s="10">
        <f>F43</f>
        <v>20027.2</v>
      </c>
      <c r="G42" s="3"/>
      <c r="H42" s="28"/>
    </row>
    <row r="43" spans="1:8" ht="31.5">
      <c r="A43" s="77" t="s">
        <v>15</v>
      </c>
      <c r="B43" s="45" t="s">
        <v>243</v>
      </c>
      <c r="C43" s="45" t="s">
        <v>10</v>
      </c>
      <c r="D43" s="22">
        <f>'2018 год Приложение  5'!E57</f>
        <v>20027.2</v>
      </c>
      <c r="E43" s="22">
        <f>'2018 год Приложение  5'!F57</f>
        <v>0</v>
      </c>
      <c r="F43" s="22">
        <f>'2018 год Приложение  5'!G57</f>
        <v>20027.2</v>
      </c>
      <c r="G43" s="3"/>
      <c r="H43" s="28"/>
    </row>
    <row r="44" spans="1:8" ht="47.25">
      <c r="A44" s="43" t="s">
        <v>84</v>
      </c>
      <c r="B44" s="30" t="s">
        <v>252</v>
      </c>
      <c r="C44" s="66"/>
      <c r="D44" s="22">
        <f>'2018 год Приложение  5'!E58</f>
        <v>4500</v>
      </c>
      <c r="E44" s="22">
        <f>'2018 год Приложение  5'!F58</f>
        <v>0</v>
      </c>
      <c r="F44" s="22">
        <f>'2018 год Приложение  5'!G58</f>
        <v>4500</v>
      </c>
      <c r="G44" s="3"/>
      <c r="H44" s="28"/>
    </row>
    <row r="45" spans="1:8" ht="15.75">
      <c r="A45" s="77" t="s">
        <v>11</v>
      </c>
      <c r="B45" s="30" t="s">
        <v>252</v>
      </c>
      <c r="C45" s="45" t="s">
        <v>14</v>
      </c>
      <c r="D45" s="22">
        <f>'2018 год Приложение  5'!E59</f>
        <v>4500</v>
      </c>
      <c r="E45" s="22">
        <f>'2018 год Приложение  5'!F59</f>
        <v>0</v>
      </c>
      <c r="F45" s="22">
        <f>'2018 год Приложение  5'!G59</f>
        <v>4500</v>
      </c>
      <c r="G45" s="3"/>
      <c r="H45" s="28"/>
    </row>
    <row r="46" spans="1:8" ht="47.25">
      <c r="A46" s="24" t="s">
        <v>374</v>
      </c>
      <c r="B46" s="30" t="s">
        <v>375</v>
      </c>
      <c r="C46" s="45"/>
      <c r="D46" s="22">
        <f>D47+D48</f>
        <v>2038.6999999999998</v>
      </c>
      <c r="E46" s="22">
        <f>E47+E48</f>
        <v>0</v>
      </c>
      <c r="F46" s="22">
        <f>F47+F48</f>
        <v>2038.6999999999998</v>
      </c>
      <c r="G46" s="3"/>
      <c r="H46" s="28"/>
    </row>
    <row r="47" spans="1:8" ht="31.5">
      <c r="A47" s="77" t="s">
        <v>15</v>
      </c>
      <c r="B47" s="30" t="s">
        <v>375</v>
      </c>
      <c r="C47" s="45" t="s">
        <v>10</v>
      </c>
      <c r="D47" s="22">
        <f>'2018 год Приложение  5'!E61</f>
        <v>714.9</v>
      </c>
      <c r="E47" s="22">
        <f>'2018 год Приложение  5'!F61</f>
        <v>0</v>
      </c>
      <c r="F47" s="22">
        <f>D47+E47</f>
        <v>714.9</v>
      </c>
      <c r="G47" s="3"/>
      <c r="H47" s="28"/>
    </row>
    <row r="48" spans="1:8" ht="15.75">
      <c r="A48" s="43" t="s">
        <v>48</v>
      </c>
      <c r="B48" s="30" t="s">
        <v>375</v>
      </c>
      <c r="C48" s="45" t="s">
        <v>49</v>
      </c>
      <c r="D48" s="22">
        <f>'2018 год Приложение  5'!E62</f>
        <v>1323.8</v>
      </c>
      <c r="E48" s="22">
        <f>'2018 год Приложение  5'!F62</f>
        <v>0</v>
      </c>
      <c r="F48" s="22">
        <f>D48+E48</f>
        <v>1323.8</v>
      </c>
      <c r="G48" s="3"/>
      <c r="H48" s="28"/>
    </row>
    <row r="49" spans="1:8" ht="47.25">
      <c r="A49" s="12" t="s">
        <v>86</v>
      </c>
      <c r="B49" s="13" t="s">
        <v>244</v>
      </c>
      <c r="C49" s="13" t="s">
        <v>0</v>
      </c>
      <c r="D49" s="14">
        <f>D57+D59+D55+D53+D50</f>
        <v>60163.4</v>
      </c>
      <c r="E49" s="14">
        <f>E57+E59+E55+E53+E50+E61</f>
        <v>83639.6</v>
      </c>
      <c r="F49" s="14">
        <f>F57+F59+F55+F53+F50+F61</f>
        <v>143803</v>
      </c>
      <c r="G49" s="28"/>
      <c r="H49" s="28"/>
    </row>
    <row r="50" spans="1:8" ht="31.5">
      <c r="A50" s="50" t="s">
        <v>396</v>
      </c>
      <c r="B50" s="38" t="s">
        <v>397</v>
      </c>
      <c r="C50" s="38"/>
      <c r="D50" s="39">
        <f>D51+D52</f>
        <v>200</v>
      </c>
      <c r="E50" s="39">
        <f>E51+E52</f>
        <v>2900</v>
      </c>
      <c r="F50" s="39">
        <f>F51+F52</f>
        <v>3100</v>
      </c>
      <c r="G50" s="3"/>
      <c r="H50" s="28"/>
    </row>
    <row r="51" spans="1:8" ht="31.5">
      <c r="A51" s="43" t="s">
        <v>15</v>
      </c>
      <c r="B51" s="38" t="s">
        <v>397</v>
      </c>
      <c r="C51" s="38" t="s">
        <v>10</v>
      </c>
      <c r="D51" s="39">
        <f>'2018 год Приложение  5'!E65</f>
        <v>200</v>
      </c>
      <c r="E51" s="39">
        <f>'2018 год Приложение  5'!F65</f>
        <v>0</v>
      </c>
      <c r="F51" s="39">
        <f>D51+E51</f>
        <v>200</v>
      </c>
      <c r="G51" s="3"/>
      <c r="H51" s="28"/>
    </row>
    <row r="52" spans="1:8" ht="31.5">
      <c r="A52" s="24" t="s">
        <v>33</v>
      </c>
      <c r="B52" s="38" t="s">
        <v>397</v>
      </c>
      <c r="C52" s="38" t="s">
        <v>28</v>
      </c>
      <c r="D52" s="39">
        <f>'2018 год Приложение  5'!E66</f>
        <v>0</v>
      </c>
      <c r="E52" s="39">
        <f>'2018 год Приложение  5'!F66</f>
        <v>2900</v>
      </c>
      <c r="F52" s="39">
        <f>D52+E52</f>
        <v>2900</v>
      </c>
      <c r="G52" s="3"/>
      <c r="H52" s="28"/>
    </row>
    <row r="53" spans="1:8" ht="78.75">
      <c r="A53" s="24" t="s">
        <v>371</v>
      </c>
      <c r="B53" s="45" t="s">
        <v>372</v>
      </c>
      <c r="C53" s="23"/>
      <c r="D53" s="39">
        <f>D54</f>
        <v>12062.300000000001</v>
      </c>
      <c r="E53" s="39">
        <f>E54</f>
        <v>0</v>
      </c>
      <c r="F53" s="39">
        <f>F54</f>
        <v>12062.300000000001</v>
      </c>
      <c r="G53" s="3"/>
      <c r="H53" s="28"/>
    </row>
    <row r="54" spans="1:8" ht="31.5">
      <c r="A54" s="24" t="s">
        <v>33</v>
      </c>
      <c r="B54" s="45" t="s">
        <v>372</v>
      </c>
      <c r="C54" s="23" t="s">
        <v>28</v>
      </c>
      <c r="D54" s="39">
        <f>'2018 год Приложение  5'!E293+'2018 год Приложение  5'!E68</f>
        <v>12062.300000000001</v>
      </c>
      <c r="E54" s="39">
        <f>'2018 год Приложение  5'!F293+'2018 год Приложение  5'!F68</f>
        <v>0</v>
      </c>
      <c r="F54" s="39">
        <f>D54+E54</f>
        <v>12062.300000000001</v>
      </c>
      <c r="G54" s="3"/>
      <c r="H54" s="28"/>
    </row>
    <row r="55" spans="1:8" ht="78.75">
      <c r="A55" s="24" t="s">
        <v>371</v>
      </c>
      <c r="B55" s="45" t="s">
        <v>373</v>
      </c>
      <c r="C55" s="23"/>
      <c r="D55" s="39">
        <f>D56</f>
        <v>6731</v>
      </c>
      <c r="E55" s="39">
        <f>E56</f>
        <v>0</v>
      </c>
      <c r="F55" s="39">
        <f>F56</f>
        <v>6731</v>
      </c>
      <c r="G55" s="3"/>
      <c r="H55" s="28"/>
    </row>
    <row r="56" spans="1:8" ht="31.5">
      <c r="A56" s="24" t="s">
        <v>33</v>
      </c>
      <c r="B56" s="45" t="s">
        <v>373</v>
      </c>
      <c r="C56" s="23" t="s">
        <v>28</v>
      </c>
      <c r="D56" s="39">
        <f>'2018 год Приложение  5'!E295+'2018 год Приложение  5'!E70</f>
        <v>6731</v>
      </c>
      <c r="E56" s="39">
        <f>'2018 год Приложение  5'!F295+'2018 год Приложение  5'!F70</f>
        <v>0</v>
      </c>
      <c r="F56" s="39">
        <f>D56+E56</f>
        <v>6731</v>
      </c>
      <c r="G56" s="3"/>
      <c r="H56" s="28"/>
    </row>
    <row r="57" spans="1:8" ht="78.75">
      <c r="A57" s="24" t="s">
        <v>255</v>
      </c>
      <c r="B57" s="45" t="s">
        <v>262</v>
      </c>
      <c r="C57" s="45"/>
      <c r="D57" s="46">
        <f>D58</f>
        <v>40870.1</v>
      </c>
      <c r="E57" s="46">
        <f>E58</f>
        <v>80739.6</v>
      </c>
      <c r="F57" s="46">
        <f>F58</f>
        <v>121609.70000000001</v>
      </c>
      <c r="G57" s="3"/>
      <c r="H57" s="28"/>
    </row>
    <row r="58" spans="1:8" ht="31.5">
      <c r="A58" s="24" t="s">
        <v>33</v>
      </c>
      <c r="B58" s="45" t="s">
        <v>262</v>
      </c>
      <c r="C58" s="45" t="s">
        <v>28</v>
      </c>
      <c r="D58" s="22">
        <f>'2018 год Приложение  5'!E72+'2018 год Приложение  5'!E297</f>
        <v>40870.1</v>
      </c>
      <c r="E58" s="22">
        <f>'2018 год Приложение  5'!F72+'2018 год Приложение  5'!F297</f>
        <v>80739.6</v>
      </c>
      <c r="F58" s="22">
        <f>D58+E58</f>
        <v>121609.70000000001</v>
      </c>
      <c r="G58" s="3"/>
      <c r="H58" s="28"/>
    </row>
    <row r="59" spans="1:8" ht="31.5">
      <c r="A59" s="24" t="s">
        <v>398</v>
      </c>
      <c r="B59" s="45" t="s">
        <v>358</v>
      </c>
      <c r="C59" s="45"/>
      <c r="D59" s="22">
        <f>D60</f>
        <v>300</v>
      </c>
      <c r="E59" s="22">
        <f>E60</f>
        <v>-35.4</v>
      </c>
      <c r="F59" s="22">
        <f>F60</f>
        <v>264.6</v>
      </c>
      <c r="G59" s="3"/>
      <c r="H59" s="28"/>
    </row>
    <row r="60" spans="1:8" ht="31.5">
      <c r="A60" s="24" t="s">
        <v>15</v>
      </c>
      <c r="B60" s="45" t="s">
        <v>358</v>
      </c>
      <c r="C60" s="45" t="s">
        <v>10</v>
      </c>
      <c r="D60" s="22">
        <f>'2018 год Приложение  5'!E74</f>
        <v>300</v>
      </c>
      <c r="E60" s="22">
        <f>'2018 год Приложение  5'!F74</f>
        <v>-35.4</v>
      </c>
      <c r="F60" s="22">
        <f>'2018 год Приложение  5'!G74</f>
        <v>264.6</v>
      </c>
      <c r="G60" s="3"/>
      <c r="H60" s="28"/>
    </row>
    <row r="61" spans="1:8" ht="15.75">
      <c r="A61" s="24" t="s">
        <v>423</v>
      </c>
      <c r="B61" s="45" t="s">
        <v>424</v>
      </c>
      <c r="C61" s="45"/>
      <c r="D61" s="22">
        <f>'2018 год Приложение  5'!E75</f>
        <v>0</v>
      </c>
      <c r="E61" s="22">
        <f>'2018 год Приложение  5'!F75</f>
        <v>35.4</v>
      </c>
      <c r="F61" s="22">
        <f>'2018 год Приложение  5'!G75</f>
        <v>35.4</v>
      </c>
      <c r="G61" s="3"/>
      <c r="H61" s="28"/>
    </row>
    <row r="62" spans="1:8" ht="31.5">
      <c r="A62" s="24" t="s">
        <v>15</v>
      </c>
      <c r="B62" s="45" t="s">
        <v>424</v>
      </c>
      <c r="C62" s="45" t="s">
        <v>10</v>
      </c>
      <c r="D62" s="22">
        <f>'2018 год Приложение  5'!E76</f>
        <v>0</v>
      </c>
      <c r="E62" s="22">
        <f>'2018 год Приложение  5'!F76</f>
        <v>35.4</v>
      </c>
      <c r="F62" s="22">
        <f>'2018 год Приложение  5'!G76</f>
        <v>35.4</v>
      </c>
      <c r="G62" s="3"/>
      <c r="H62" s="28"/>
    </row>
    <row r="63" spans="1:8" ht="15.75">
      <c r="A63" s="12" t="s">
        <v>69</v>
      </c>
      <c r="B63" s="13" t="s">
        <v>245</v>
      </c>
      <c r="C63" s="13" t="s">
        <v>0</v>
      </c>
      <c r="D63" s="14">
        <f>D64+D66+D70+D75+D79+D68+D73+D77</f>
        <v>30611.9</v>
      </c>
      <c r="E63" s="14">
        <f>E64+E66+E70+E75+E79+E68+E73+E77</f>
        <v>1643.1999999999998</v>
      </c>
      <c r="F63" s="14">
        <f>F64+F66+F70+F75+F79+F68+F73+F77</f>
        <v>32255.1</v>
      </c>
      <c r="G63" s="28"/>
      <c r="H63" s="28"/>
    </row>
    <row r="64" spans="1:8" ht="31.5">
      <c r="A64" s="16" t="s">
        <v>42</v>
      </c>
      <c r="B64" s="17" t="s">
        <v>246</v>
      </c>
      <c r="C64" s="67"/>
      <c r="D64" s="46">
        <f>D65</f>
        <v>1936.4</v>
      </c>
      <c r="E64" s="46">
        <f>E65</f>
        <v>0</v>
      </c>
      <c r="F64" s="46">
        <f>F65</f>
        <v>1936.4</v>
      </c>
      <c r="G64" s="3"/>
      <c r="H64" s="28"/>
    </row>
    <row r="65" spans="1:8" ht="31.5">
      <c r="A65" s="77" t="s">
        <v>15</v>
      </c>
      <c r="B65" s="17" t="s">
        <v>246</v>
      </c>
      <c r="C65" s="45" t="s">
        <v>10</v>
      </c>
      <c r="D65" s="22">
        <f>'2018 год Приложение  5'!E79</f>
        <v>1936.4</v>
      </c>
      <c r="E65" s="22">
        <f>'2018 год Приложение  5'!F79</f>
        <v>0</v>
      </c>
      <c r="F65" s="22">
        <f>'2018 год Приложение  5'!G79</f>
        <v>1936.4</v>
      </c>
      <c r="G65" s="3"/>
      <c r="H65" s="28"/>
    </row>
    <row r="66" spans="1:8" ht="31.5">
      <c r="A66" s="16" t="s">
        <v>42</v>
      </c>
      <c r="B66" s="17" t="s">
        <v>256</v>
      </c>
      <c r="C66" s="17"/>
      <c r="D66" s="46">
        <f>D67</f>
        <v>4705</v>
      </c>
      <c r="E66" s="46">
        <f>E67</f>
        <v>-23.5</v>
      </c>
      <c r="F66" s="46">
        <f>F67</f>
        <v>4681.5</v>
      </c>
      <c r="G66" s="3"/>
      <c r="H66" s="28"/>
    </row>
    <row r="67" spans="1:8" ht="31.5">
      <c r="A67" s="77" t="s">
        <v>15</v>
      </c>
      <c r="B67" s="17" t="s">
        <v>256</v>
      </c>
      <c r="C67" s="45" t="s">
        <v>10</v>
      </c>
      <c r="D67" s="22">
        <f>'2018 год Приложение  5'!E81</f>
        <v>4705</v>
      </c>
      <c r="E67" s="22">
        <f>'2018 год Приложение  5'!F81</f>
        <v>-23.5</v>
      </c>
      <c r="F67" s="22">
        <f>'2018 год Приложение  5'!G81</f>
        <v>4681.5</v>
      </c>
      <c r="G67" s="3"/>
      <c r="H67" s="28"/>
    </row>
    <row r="68" spans="1:8" ht="31.5">
      <c r="A68" s="43" t="s">
        <v>43</v>
      </c>
      <c r="B68" s="23" t="s">
        <v>247</v>
      </c>
      <c r="C68" s="23"/>
      <c r="D68" s="22">
        <f>D69</f>
        <v>400</v>
      </c>
      <c r="E68" s="22">
        <f>E69</f>
        <v>0</v>
      </c>
      <c r="F68" s="22">
        <f>F69</f>
        <v>400</v>
      </c>
      <c r="G68" s="3"/>
      <c r="H68" s="28"/>
    </row>
    <row r="69" spans="1:8" ht="31.5">
      <c r="A69" s="77" t="s">
        <v>15</v>
      </c>
      <c r="B69" s="23" t="s">
        <v>247</v>
      </c>
      <c r="C69" s="23" t="s">
        <v>10</v>
      </c>
      <c r="D69" s="22">
        <f>'2018 год Приложение  5'!E83</f>
        <v>400</v>
      </c>
      <c r="E69" s="22">
        <f>'2018 год Приложение  5'!F83</f>
        <v>0</v>
      </c>
      <c r="F69" s="22">
        <f>'2018 год Приложение  5'!G83</f>
        <v>400</v>
      </c>
      <c r="G69" s="3"/>
      <c r="H69" s="28"/>
    </row>
    <row r="70" spans="1:8" ht="31.5">
      <c r="A70" s="43" t="s">
        <v>43</v>
      </c>
      <c r="B70" s="17" t="s">
        <v>257</v>
      </c>
      <c r="C70" s="45"/>
      <c r="D70" s="46">
        <f>D71+D72</f>
        <v>18449.6</v>
      </c>
      <c r="E70" s="46">
        <f>E71+E72</f>
        <v>-4276</v>
      </c>
      <c r="F70" s="46">
        <f>F71+F72</f>
        <v>14173.6</v>
      </c>
      <c r="G70" s="3"/>
      <c r="H70" s="28"/>
    </row>
    <row r="71" spans="1:8" ht="31.5">
      <c r="A71" s="48" t="s">
        <v>15</v>
      </c>
      <c r="B71" s="17" t="s">
        <v>257</v>
      </c>
      <c r="C71" s="45" t="s">
        <v>10</v>
      </c>
      <c r="D71" s="22">
        <f>'2018 год Приложение  5'!E85</f>
        <v>16679</v>
      </c>
      <c r="E71" s="22">
        <f>'2018 год Приложение  5'!F85</f>
        <v>-4276</v>
      </c>
      <c r="F71" s="22">
        <f>'2018 год Приложение  5'!G85</f>
        <v>12403</v>
      </c>
      <c r="G71" s="3"/>
      <c r="H71" s="28"/>
    </row>
    <row r="72" spans="1:8" ht="15.75">
      <c r="A72" s="80" t="s">
        <v>48</v>
      </c>
      <c r="B72" s="17" t="s">
        <v>257</v>
      </c>
      <c r="C72" s="45" t="s">
        <v>49</v>
      </c>
      <c r="D72" s="22">
        <f>'2018 год Приложение  5'!E86</f>
        <v>1770.6</v>
      </c>
      <c r="E72" s="22">
        <f>'2018 год Приложение  5'!F86</f>
        <v>0</v>
      </c>
      <c r="F72" s="22">
        <f>'2018 год Приложение  5'!G86</f>
        <v>1770.6</v>
      </c>
      <c r="G72" s="3"/>
      <c r="H72" s="28"/>
    </row>
    <row r="73" spans="1:8" ht="31.5">
      <c r="A73" s="48" t="s">
        <v>298</v>
      </c>
      <c r="B73" s="17" t="s">
        <v>311</v>
      </c>
      <c r="C73" s="45"/>
      <c r="D73" s="22">
        <f>'2018 год Приложение  5'!E87</f>
        <v>2420.9</v>
      </c>
      <c r="E73" s="22">
        <f>'2018 год Приложение  5'!F87</f>
        <v>4299.5</v>
      </c>
      <c r="F73" s="22">
        <f>'2018 год Приложение  5'!G87</f>
        <v>6720.4</v>
      </c>
      <c r="G73" s="3"/>
      <c r="H73" s="28"/>
    </row>
    <row r="74" spans="1:8" ht="31.5">
      <c r="A74" s="77" t="s">
        <v>15</v>
      </c>
      <c r="B74" s="17" t="s">
        <v>311</v>
      </c>
      <c r="C74" s="45" t="s">
        <v>10</v>
      </c>
      <c r="D74" s="22">
        <f>'2018 год Приложение  5'!E88</f>
        <v>2420.9</v>
      </c>
      <c r="E74" s="22">
        <f>'2018 год Приложение  5'!F88</f>
        <v>4299.5</v>
      </c>
      <c r="F74" s="22">
        <f>'2018 год Приложение  5'!G88</f>
        <v>6720.4</v>
      </c>
      <c r="G74" s="3"/>
      <c r="H74" s="28"/>
    </row>
    <row r="75" spans="1:8" ht="31.5">
      <c r="A75" s="43" t="s">
        <v>44</v>
      </c>
      <c r="B75" s="45" t="s">
        <v>248</v>
      </c>
      <c r="C75" s="67"/>
      <c r="D75" s="46">
        <f>D76</f>
        <v>1950</v>
      </c>
      <c r="E75" s="46">
        <f>E76</f>
        <v>0</v>
      </c>
      <c r="F75" s="46">
        <f>F76</f>
        <v>1950</v>
      </c>
      <c r="G75" s="3"/>
      <c r="H75" s="28"/>
    </row>
    <row r="76" spans="1:8" ht="31.5">
      <c r="A76" s="43" t="s">
        <v>15</v>
      </c>
      <c r="B76" s="45" t="s">
        <v>248</v>
      </c>
      <c r="C76" s="45" t="s">
        <v>10</v>
      </c>
      <c r="D76" s="46">
        <f>'2018 год Приложение  5'!E90</f>
        <v>1950</v>
      </c>
      <c r="E76" s="46">
        <f>'2018 год Приложение  5'!F90</f>
        <v>0</v>
      </c>
      <c r="F76" s="46">
        <f>'2018 год Приложение  5'!G90</f>
        <v>1950</v>
      </c>
      <c r="G76" s="3"/>
      <c r="H76" s="28"/>
    </row>
    <row r="77" spans="1:8" ht="15.75">
      <c r="A77" s="48" t="s">
        <v>303</v>
      </c>
      <c r="B77" s="17" t="s">
        <v>302</v>
      </c>
      <c r="C77" s="45"/>
      <c r="D77" s="46">
        <f>D78</f>
        <v>450</v>
      </c>
      <c r="E77" s="46">
        <f>E78</f>
        <v>0</v>
      </c>
      <c r="F77" s="46">
        <f>F78</f>
        <v>450</v>
      </c>
      <c r="G77" s="3"/>
      <c r="H77" s="28"/>
    </row>
    <row r="78" spans="1:8" ht="31.5">
      <c r="A78" s="48" t="s">
        <v>15</v>
      </c>
      <c r="B78" s="17" t="s">
        <v>302</v>
      </c>
      <c r="C78" s="45" t="s">
        <v>10</v>
      </c>
      <c r="D78" s="46">
        <f>'2018 год Приложение  5'!E92</f>
        <v>450</v>
      </c>
      <c r="E78" s="46">
        <f>'2018 год Приложение  5'!F92</f>
        <v>0</v>
      </c>
      <c r="F78" s="46">
        <f>'2018 год Приложение  5'!G92</f>
        <v>450</v>
      </c>
      <c r="G78" s="3"/>
      <c r="H78" s="28"/>
    </row>
    <row r="79" spans="1:8" ht="63">
      <c r="A79" s="43" t="s">
        <v>45</v>
      </c>
      <c r="B79" s="38" t="s">
        <v>258</v>
      </c>
      <c r="C79" s="45"/>
      <c r="D79" s="46">
        <f>D80</f>
        <v>300</v>
      </c>
      <c r="E79" s="46">
        <f>E80</f>
        <v>1643.2</v>
      </c>
      <c r="F79" s="46">
        <f>F80</f>
        <v>1943.2</v>
      </c>
      <c r="G79" s="3"/>
      <c r="H79" s="28"/>
    </row>
    <row r="80" spans="1:8" ht="15.75">
      <c r="A80" s="77" t="s">
        <v>11</v>
      </c>
      <c r="B80" s="38" t="s">
        <v>258</v>
      </c>
      <c r="C80" s="45" t="s">
        <v>14</v>
      </c>
      <c r="D80" s="22">
        <f>'2018 год Приложение  5'!E94</f>
        <v>300</v>
      </c>
      <c r="E80" s="22">
        <f>'2018 год Приложение  5'!F94</f>
        <v>1643.2</v>
      </c>
      <c r="F80" s="22">
        <f>'2018 год Приложение  5'!G94</f>
        <v>1943.2</v>
      </c>
      <c r="G80" s="3"/>
      <c r="H80" s="28"/>
    </row>
    <row r="81" spans="1:8" ht="47.25">
      <c r="A81" s="12" t="s">
        <v>70</v>
      </c>
      <c r="B81" s="13" t="s">
        <v>249</v>
      </c>
      <c r="C81" s="13" t="s">
        <v>0</v>
      </c>
      <c r="D81" s="14">
        <f>D84+D82</f>
        <v>200</v>
      </c>
      <c r="E81" s="14">
        <f>E84+E82</f>
        <v>0</v>
      </c>
      <c r="F81" s="14">
        <f>F84+F82</f>
        <v>200</v>
      </c>
      <c r="G81" s="28"/>
      <c r="H81" s="28"/>
    </row>
    <row r="82" spans="1:8" ht="31.5">
      <c r="A82" s="24" t="s">
        <v>71</v>
      </c>
      <c r="B82" s="30" t="s">
        <v>250</v>
      </c>
      <c r="C82" s="45"/>
      <c r="D82" s="46">
        <f>D83</f>
        <v>50</v>
      </c>
      <c r="E82" s="46">
        <f>E83</f>
        <v>0</v>
      </c>
      <c r="F82" s="46">
        <f>F83</f>
        <v>50</v>
      </c>
      <c r="G82" s="3"/>
      <c r="H82" s="28"/>
    </row>
    <row r="83" spans="1:8" ht="15.75">
      <c r="A83" s="43" t="s">
        <v>31</v>
      </c>
      <c r="B83" s="30" t="s">
        <v>250</v>
      </c>
      <c r="C83" s="23" t="s">
        <v>19</v>
      </c>
      <c r="D83" s="46">
        <f>'2018 год Приложение  5'!E97</f>
        <v>50</v>
      </c>
      <c r="E83" s="46">
        <f>'2018 год Приложение  5'!F97</f>
        <v>0</v>
      </c>
      <c r="F83" s="46">
        <f>'2018 год Приложение  5'!G97</f>
        <v>50</v>
      </c>
      <c r="G83" s="3"/>
      <c r="H83" s="28"/>
    </row>
    <row r="84" spans="1:8" ht="31.5">
      <c r="A84" s="43" t="s">
        <v>55</v>
      </c>
      <c r="B84" s="30" t="s">
        <v>251</v>
      </c>
      <c r="C84" s="23"/>
      <c r="D84" s="22">
        <f>D85</f>
        <v>150</v>
      </c>
      <c r="E84" s="22">
        <f>E85</f>
        <v>0</v>
      </c>
      <c r="F84" s="22">
        <f>F85</f>
        <v>150</v>
      </c>
      <c r="G84" s="3"/>
      <c r="H84" s="28"/>
    </row>
    <row r="85" spans="1:8" ht="31.5">
      <c r="A85" s="77" t="s">
        <v>15</v>
      </c>
      <c r="B85" s="30" t="s">
        <v>251</v>
      </c>
      <c r="C85" s="45" t="s">
        <v>10</v>
      </c>
      <c r="D85" s="22">
        <f>'2018 год Приложение  5'!E99</f>
        <v>150</v>
      </c>
      <c r="E85" s="22">
        <f>'2018 год Приложение  5'!F99</f>
        <v>0</v>
      </c>
      <c r="F85" s="22">
        <f>'2018 год Приложение  5'!G99</f>
        <v>150</v>
      </c>
      <c r="G85" s="3"/>
      <c r="H85" s="28"/>
    </row>
    <row r="86" spans="1:8" ht="15.75">
      <c r="A86" s="12" t="s">
        <v>357</v>
      </c>
      <c r="B86" s="13" t="s">
        <v>350</v>
      </c>
      <c r="C86" s="13" t="s">
        <v>0</v>
      </c>
      <c r="D86" s="14">
        <f>D89+D87</f>
        <v>5322.9</v>
      </c>
      <c r="E86" s="14">
        <f>E89+E87</f>
        <v>0</v>
      </c>
      <c r="F86" s="14">
        <f>F89+F87</f>
        <v>5322.9</v>
      </c>
      <c r="G86" s="3"/>
      <c r="H86" s="28"/>
    </row>
    <row r="87" spans="1:8" ht="15.75">
      <c r="A87" s="197" t="s">
        <v>79</v>
      </c>
      <c r="B87" s="195" t="s">
        <v>349</v>
      </c>
      <c r="C87" s="195"/>
      <c r="D87" s="196">
        <f>D88</f>
        <v>4691.7</v>
      </c>
      <c r="E87" s="196">
        <f>E88</f>
        <v>0</v>
      </c>
      <c r="F87" s="196">
        <f>F88</f>
        <v>4691.7</v>
      </c>
      <c r="G87" s="3"/>
      <c r="H87" s="28"/>
    </row>
    <row r="88" spans="1:8" ht="31.5">
      <c r="A88" s="198" t="s">
        <v>15</v>
      </c>
      <c r="B88" s="195" t="s">
        <v>349</v>
      </c>
      <c r="C88" s="195" t="s">
        <v>10</v>
      </c>
      <c r="D88" s="196">
        <f>'2018 год Приложение  5'!E300</f>
        <v>4691.7</v>
      </c>
      <c r="E88" s="196">
        <f>'2018 год Приложение  5'!F300</f>
        <v>0</v>
      </c>
      <c r="F88" s="196">
        <f>'2018 год Приложение  5'!G300</f>
        <v>4691.7</v>
      </c>
      <c r="G88" s="3"/>
      <c r="H88" s="28"/>
    </row>
    <row r="89" spans="1:8" ht="63">
      <c r="A89" s="25" t="s">
        <v>264</v>
      </c>
      <c r="B89" s="188" t="s">
        <v>353</v>
      </c>
      <c r="C89" s="23"/>
      <c r="D89" s="185">
        <f>'2018 год Приложение  5'!E101</f>
        <v>631.2</v>
      </c>
      <c r="E89" s="185">
        <f>'2018 год Приложение  5'!F101</f>
        <v>0</v>
      </c>
      <c r="F89" s="185">
        <f>'2018 год Приложение  5'!G101</f>
        <v>631.2</v>
      </c>
      <c r="G89" s="3"/>
      <c r="H89" s="28"/>
    </row>
    <row r="90" spans="1:8" ht="31.5">
      <c r="A90" s="57" t="s">
        <v>15</v>
      </c>
      <c r="B90" s="188" t="s">
        <v>353</v>
      </c>
      <c r="C90" s="23" t="s">
        <v>10</v>
      </c>
      <c r="D90" s="185">
        <f>'2018 год Приложение  5'!E102</f>
        <v>631.2</v>
      </c>
      <c r="E90" s="185">
        <f>'2018 год Приложение  5'!F102</f>
        <v>0</v>
      </c>
      <c r="F90" s="185">
        <f>'2018 год Приложение  5'!G102</f>
        <v>631.2</v>
      </c>
      <c r="G90" s="3"/>
      <c r="H90" s="28"/>
    </row>
    <row r="91" spans="1:8" ht="31.5">
      <c r="A91" s="32" t="s">
        <v>91</v>
      </c>
      <c r="B91" s="33" t="s">
        <v>162</v>
      </c>
      <c r="C91" s="33" t="s">
        <v>0</v>
      </c>
      <c r="D91" s="34">
        <f>D92+D104+D120+D134+D139</f>
        <v>1062757.8</v>
      </c>
      <c r="E91" s="34">
        <f>E92+E104+E120+E134+E139</f>
        <v>104311.79999999999</v>
      </c>
      <c r="F91" s="34">
        <f>F92+F104+F120+F134+F139</f>
        <v>1167069.6</v>
      </c>
      <c r="G91" s="28"/>
      <c r="H91" s="28"/>
    </row>
    <row r="92" spans="1:8" ht="31.5">
      <c r="A92" s="12" t="s">
        <v>107</v>
      </c>
      <c r="B92" s="13" t="s">
        <v>163</v>
      </c>
      <c r="C92" s="13" t="s">
        <v>0</v>
      </c>
      <c r="D92" s="14">
        <f>D93+D99+D97+D102+D95</f>
        <v>387016.9</v>
      </c>
      <c r="E92" s="14">
        <f>E93+E99+E97+E102+E95</f>
        <v>39539.2</v>
      </c>
      <c r="F92" s="14">
        <f>F93+F99+F97+F102+F95</f>
        <v>426556.1</v>
      </c>
      <c r="G92" s="3"/>
      <c r="H92" s="28"/>
    </row>
    <row r="93" spans="1:8" ht="31.5">
      <c r="A93" s="43" t="s">
        <v>29</v>
      </c>
      <c r="B93" s="45" t="s">
        <v>161</v>
      </c>
      <c r="C93" s="45"/>
      <c r="D93" s="46">
        <f>D94</f>
        <v>68520.4</v>
      </c>
      <c r="E93" s="46">
        <f>E94</f>
        <v>-2965.9</v>
      </c>
      <c r="F93" s="46">
        <f>F94</f>
        <v>65554.5</v>
      </c>
      <c r="G93" s="3"/>
      <c r="H93" s="28"/>
    </row>
    <row r="94" spans="1:8" ht="31.5">
      <c r="A94" s="43" t="s">
        <v>12</v>
      </c>
      <c r="B94" s="45" t="s">
        <v>161</v>
      </c>
      <c r="C94" s="45" t="s">
        <v>13</v>
      </c>
      <c r="D94" s="46">
        <f>'2018 год Приложение  5'!E319</f>
        <v>68520.4</v>
      </c>
      <c r="E94" s="46">
        <f>'2018 год Приложение  5'!F319</f>
        <v>-2965.9</v>
      </c>
      <c r="F94" s="46">
        <f>'2018 год Приложение  5'!G319</f>
        <v>65554.5</v>
      </c>
      <c r="G94" s="3"/>
      <c r="H94" s="28"/>
    </row>
    <row r="95" spans="1:8" ht="47.25">
      <c r="A95" s="43" t="s">
        <v>82</v>
      </c>
      <c r="B95" s="45" t="s">
        <v>165</v>
      </c>
      <c r="C95" s="45"/>
      <c r="D95" s="46">
        <f>D96</f>
        <v>284279.9</v>
      </c>
      <c r="E95" s="46">
        <f>E96</f>
        <v>42505.1</v>
      </c>
      <c r="F95" s="46">
        <f>F96</f>
        <v>326785</v>
      </c>
      <c r="G95" s="3"/>
      <c r="H95" s="28"/>
    </row>
    <row r="96" spans="1:8" ht="31.5">
      <c r="A96" s="43" t="s">
        <v>12</v>
      </c>
      <c r="B96" s="45" t="s">
        <v>165</v>
      </c>
      <c r="C96" s="45" t="s">
        <v>13</v>
      </c>
      <c r="D96" s="46">
        <f>'2018 год Приложение  5'!E321</f>
        <v>284279.9</v>
      </c>
      <c r="E96" s="46">
        <f>'2018 год Приложение  5'!F321</f>
        <v>42505.1</v>
      </c>
      <c r="F96" s="46">
        <f>'2018 год Приложение  5'!G321</f>
        <v>326785</v>
      </c>
      <c r="G96" s="3"/>
      <c r="H96" s="28"/>
    </row>
    <row r="97" spans="1:8" ht="31.5">
      <c r="A97" s="43" t="s">
        <v>30</v>
      </c>
      <c r="B97" s="45" t="s">
        <v>164</v>
      </c>
      <c r="C97" s="45"/>
      <c r="D97" s="46">
        <f>D98</f>
        <v>7000</v>
      </c>
      <c r="E97" s="46">
        <f>E98</f>
        <v>0</v>
      </c>
      <c r="F97" s="46">
        <f>F98</f>
        <v>7000</v>
      </c>
      <c r="G97" s="3"/>
      <c r="H97" s="28"/>
    </row>
    <row r="98" spans="1:8" ht="31.5">
      <c r="A98" s="43" t="s">
        <v>12</v>
      </c>
      <c r="B98" s="45" t="s">
        <v>164</v>
      </c>
      <c r="C98" s="45" t="s">
        <v>13</v>
      </c>
      <c r="D98" s="46">
        <f>'2018 год Приложение  5'!E323</f>
        <v>7000</v>
      </c>
      <c r="E98" s="46">
        <f>'2018 год Приложение  5'!F323</f>
        <v>0</v>
      </c>
      <c r="F98" s="46">
        <f>'2018 год Приложение  5'!G323</f>
        <v>7000</v>
      </c>
      <c r="G98" s="3"/>
      <c r="H98" s="28"/>
    </row>
    <row r="99" spans="1:8" ht="78.75">
      <c r="A99" s="43" t="s">
        <v>81</v>
      </c>
      <c r="B99" s="45" t="s">
        <v>166</v>
      </c>
      <c r="C99" s="45"/>
      <c r="D99" s="46">
        <f>D101+D100</f>
        <v>25387.6</v>
      </c>
      <c r="E99" s="46">
        <f>E101+E100</f>
        <v>0</v>
      </c>
      <c r="F99" s="46">
        <f>F101+F100</f>
        <v>25387.6</v>
      </c>
      <c r="G99" s="3"/>
      <c r="H99" s="28"/>
    </row>
    <row r="100" spans="1:8" ht="15.75">
      <c r="A100" s="43" t="s">
        <v>31</v>
      </c>
      <c r="B100" s="45" t="s">
        <v>166</v>
      </c>
      <c r="C100" s="45" t="s">
        <v>19</v>
      </c>
      <c r="D100" s="46">
        <f>'2018 год Приложение  5'!E325</f>
        <v>1408.8</v>
      </c>
      <c r="E100" s="46">
        <f>'2018 год Приложение  5'!F325</f>
        <v>0</v>
      </c>
      <c r="F100" s="46">
        <f>'2018 год Приложение  5'!G325</f>
        <v>1408.8</v>
      </c>
      <c r="G100" s="3"/>
      <c r="H100" s="28"/>
    </row>
    <row r="101" spans="1:8" ht="31.5">
      <c r="A101" s="43" t="s">
        <v>12</v>
      </c>
      <c r="B101" s="45" t="s">
        <v>166</v>
      </c>
      <c r="C101" s="45" t="s">
        <v>13</v>
      </c>
      <c r="D101" s="46">
        <f>'2018 год Приложение  5'!E326</f>
        <v>23978.8</v>
      </c>
      <c r="E101" s="46">
        <f>'2018 год Приложение  5'!F326</f>
        <v>0</v>
      </c>
      <c r="F101" s="46">
        <f>'2018 год Приложение  5'!G326</f>
        <v>23978.8</v>
      </c>
      <c r="G101" s="3"/>
      <c r="H101" s="28"/>
    </row>
    <row r="102" spans="1:8" ht="94.5">
      <c r="A102" s="60" t="s">
        <v>283</v>
      </c>
      <c r="B102" s="45" t="s">
        <v>167</v>
      </c>
      <c r="C102" s="45"/>
      <c r="D102" s="46">
        <f>D103</f>
        <v>1829</v>
      </c>
      <c r="E102" s="46">
        <f>E103</f>
        <v>0</v>
      </c>
      <c r="F102" s="46">
        <f>F103</f>
        <v>1829</v>
      </c>
      <c r="G102" s="3"/>
      <c r="H102" s="28"/>
    </row>
    <row r="103" spans="1:8" ht="15.75">
      <c r="A103" s="43" t="s">
        <v>31</v>
      </c>
      <c r="B103" s="45" t="s">
        <v>167</v>
      </c>
      <c r="C103" s="45" t="s">
        <v>19</v>
      </c>
      <c r="D103" s="46">
        <f>'2018 год Приложение  5'!E328</f>
        <v>1829</v>
      </c>
      <c r="E103" s="46">
        <f>'2018 год Приложение  5'!F328</f>
        <v>0</v>
      </c>
      <c r="F103" s="46">
        <f>'2018 год Приложение  5'!G328</f>
        <v>1829</v>
      </c>
      <c r="G103" s="3"/>
      <c r="H103" s="28"/>
    </row>
    <row r="104" spans="1:8" ht="31.5">
      <c r="A104" s="12" t="s">
        <v>92</v>
      </c>
      <c r="B104" s="13" t="s">
        <v>168</v>
      </c>
      <c r="C104" s="13" t="s">
        <v>0</v>
      </c>
      <c r="D104" s="14">
        <f>D105+D109+D118+D116+D107+D114+D112</f>
        <v>578213.3</v>
      </c>
      <c r="E104" s="14">
        <f>E105+E109+E118+E116+E107+E114+E112</f>
        <v>65369.09999999999</v>
      </c>
      <c r="F104" s="14">
        <f>F105+F109+F118+F116+F107+F114+F112</f>
        <v>643582.4</v>
      </c>
      <c r="G104" s="3"/>
      <c r="H104" s="28"/>
    </row>
    <row r="105" spans="1:8" ht="31.5">
      <c r="A105" s="43" t="s">
        <v>29</v>
      </c>
      <c r="B105" s="45" t="s">
        <v>169</v>
      </c>
      <c r="C105" s="45"/>
      <c r="D105" s="46">
        <f>D106</f>
        <v>108533.6</v>
      </c>
      <c r="E105" s="46">
        <f>E106</f>
        <v>-6853.3</v>
      </c>
      <c r="F105" s="46">
        <f>F106</f>
        <v>101680.3</v>
      </c>
      <c r="G105" s="3"/>
      <c r="H105" s="28"/>
    </row>
    <row r="106" spans="1:8" ht="31.5">
      <c r="A106" s="43" t="s">
        <v>12</v>
      </c>
      <c r="B106" s="45" t="s">
        <v>169</v>
      </c>
      <c r="C106" s="45" t="s">
        <v>13</v>
      </c>
      <c r="D106" s="46">
        <f>'2018 год Приложение  5'!E331</f>
        <v>108533.6</v>
      </c>
      <c r="E106" s="46">
        <f>'2018 год Приложение  5'!F331</f>
        <v>-6853.3</v>
      </c>
      <c r="F106" s="46">
        <f>'2018 год Приложение  5'!G331</f>
        <v>101680.3</v>
      </c>
      <c r="G106" s="3"/>
      <c r="H106" s="28"/>
    </row>
    <row r="107" spans="1:8" ht="47.25">
      <c r="A107" s="43" t="s">
        <v>82</v>
      </c>
      <c r="B107" s="45" t="s">
        <v>171</v>
      </c>
      <c r="C107" s="45"/>
      <c r="D107" s="46">
        <f>D108</f>
        <v>441630.5</v>
      </c>
      <c r="E107" s="46">
        <f>E108</f>
        <v>72067.4</v>
      </c>
      <c r="F107" s="46">
        <f>F108</f>
        <v>513697.9</v>
      </c>
      <c r="G107" s="3"/>
      <c r="H107" s="28"/>
    </row>
    <row r="108" spans="1:8" ht="31.5">
      <c r="A108" s="43" t="s">
        <v>12</v>
      </c>
      <c r="B108" s="45" t="s">
        <v>171</v>
      </c>
      <c r="C108" s="45" t="s">
        <v>13</v>
      </c>
      <c r="D108" s="46">
        <f>'2018 год Приложение  5'!E333</f>
        <v>441630.5</v>
      </c>
      <c r="E108" s="46">
        <f>'2018 год Приложение  5'!F333</f>
        <v>72067.4</v>
      </c>
      <c r="F108" s="46">
        <f>'2018 год Приложение  5'!G333</f>
        <v>513697.9</v>
      </c>
      <c r="G108" s="3"/>
      <c r="H108" s="28"/>
    </row>
    <row r="109" spans="1:8" ht="31.5">
      <c r="A109" s="43" t="s">
        <v>32</v>
      </c>
      <c r="B109" s="45" t="s">
        <v>179</v>
      </c>
      <c r="C109" s="45"/>
      <c r="D109" s="46">
        <f>D110+D111</f>
        <v>3194.1</v>
      </c>
      <c r="E109" s="46">
        <f>E110+E111</f>
        <v>0</v>
      </c>
      <c r="F109" s="46">
        <f>F110+F111</f>
        <v>3194.1</v>
      </c>
      <c r="G109" s="3"/>
      <c r="H109" s="28"/>
    </row>
    <row r="110" spans="1:8" ht="31.5">
      <c r="A110" s="24" t="s">
        <v>33</v>
      </c>
      <c r="B110" s="45" t="s">
        <v>179</v>
      </c>
      <c r="C110" s="45" t="s">
        <v>28</v>
      </c>
      <c r="D110" s="46">
        <f>'2018 год Приложение  5'!E335</f>
        <v>3164.1</v>
      </c>
      <c r="E110" s="46">
        <f>'2018 год Приложение  5'!F335</f>
        <v>0</v>
      </c>
      <c r="F110" s="46">
        <f>'2018 год Приложение  5'!G335</f>
        <v>3164.1</v>
      </c>
      <c r="G110" s="3"/>
      <c r="H110" s="28"/>
    </row>
    <row r="111" spans="1:8" ht="31.5">
      <c r="A111" s="43" t="s">
        <v>12</v>
      </c>
      <c r="B111" s="45" t="s">
        <v>179</v>
      </c>
      <c r="C111" s="45" t="s">
        <v>13</v>
      </c>
      <c r="D111" s="46">
        <f>'2018 год Приложение  5'!E336</f>
        <v>30</v>
      </c>
      <c r="E111" s="46">
        <f>'2018 год Приложение  5'!F336</f>
        <v>0</v>
      </c>
      <c r="F111" s="46">
        <f>'2018 год Приложение  5'!G336</f>
        <v>30</v>
      </c>
      <c r="G111" s="3"/>
      <c r="H111" s="28"/>
    </row>
    <row r="112" spans="1:8" ht="31.5">
      <c r="A112" s="43" t="s">
        <v>295</v>
      </c>
      <c r="B112" s="45" t="s">
        <v>334</v>
      </c>
      <c r="C112" s="45"/>
      <c r="D112" s="46">
        <f>D113</f>
        <v>37</v>
      </c>
      <c r="E112" s="46">
        <f>E113</f>
        <v>293</v>
      </c>
      <c r="F112" s="46">
        <f>F113</f>
        <v>330</v>
      </c>
      <c r="G112" s="3"/>
      <c r="H112" s="28"/>
    </row>
    <row r="113" spans="1:8" ht="31.5">
      <c r="A113" s="43" t="s">
        <v>12</v>
      </c>
      <c r="B113" s="45" t="s">
        <v>334</v>
      </c>
      <c r="C113" s="45" t="s">
        <v>13</v>
      </c>
      <c r="D113" s="46">
        <f>'2018 год Приложение  5'!E338</f>
        <v>37</v>
      </c>
      <c r="E113" s="46">
        <f>'2018 год Приложение  5'!F338</f>
        <v>293</v>
      </c>
      <c r="F113" s="46">
        <f>'2018 год Приложение  5'!G338</f>
        <v>330</v>
      </c>
      <c r="G113" s="3"/>
      <c r="H113" s="28"/>
    </row>
    <row r="114" spans="1:8" ht="63">
      <c r="A114" s="43" t="s">
        <v>140</v>
      </c>
      <c r="B114" s="30" t="s">
        <v>268</v>
      </c>
      <c r="C114" s="45"/>
      <c r="D114" s="40">
        <f>D115</f>
        <v>20738.4</v>
      </c>
      <c r="E114" s="40">
        <f>E115</f>
        <v>-138</v>
      </c>
      <c r="F114" s="40">
        <f>F115</f>
        <v>20600.4</v>
      </c>
      <c r="G114" s="3"/>
      <c r="H114" s="28"/>
    </row>
    <row r="115" spans="1:8" ht="31.5">
      <c r="A115" s="43" t="s">
        <v>12</v>
      </c>
      <c r="B115" s="30" t="s">
        <v>268</v>
      </c>
      <c r="C115" s="45" t="s">
        <v>13</v>
      </c>
      <c r="D115" s="40">
        <f>'2018 год Приложение  5'!E340</f>
        <v>20738.4</v>
      </c>
      <c r="E115" s="40">
        <f>'2018 год Приложение  5'!F340</f>
        <v>-138</v>
      </c>
      <c r="F115" s="40">
        <f>'2018 год Приложение  5'!G340</f>
        <v>20600.4</v>
      </c>
      <c r="G115" s="3"/>
      <c r="H115" s="28"/>
    </row>
    <row r="116" spans="1:8" ht="63">
      <c r="A116" s="43" t="s">
        <v>129</v>
      </c>
      <c r="B116" s="45" t="s">
        <v>170</v>
      </c>
      <c r="C116" s="45"/>
      <c r="D116" s="46">
        <f>D117</f>
        <v>18.7</v>
      </c>
      <c r="E116" s="46">
        <f>E117</f>
        <v>0</v>
      </c>
      <c r="F116" s="46">
        <f>F117</f>
        <v>18.7</v>
      </c>
      <c r="G116" s="3"/>
      <c r="H116" s="28"/>
    </row>
    <row r="117" spans="1:8" ht="15.75">
      <c r="A117" s="43" t="s">
        <v>31</v>
      </c>
      <c r="B117" s="45" t="s">
        <v>170</v>
      </c>
      <c r="C117" s="45" t="s">
        <v>19</v>
      </c>
      <c r="D117" s="46">
        <f>'2018 год Приложение  5'!E342</f>
        <v>18.7</v>
      </c>
      <c r="E117" s="46">
        <f>'2018 год Приложение  5'!F342</f>
        <v>0</v>
      </c>
      <c r="F117" s="46">
        <f>'2018 год Приложение  5'!G342</f>
        <v>18.7</v>
      </c>
      <c r="G117" s="3"/>
      <c r="H117" s="28"/>
    </row>
    <row r="118" spans="1:8" ht="94.5">
      <c r="A118" s="60" t="s">
        <v>283</v>
      </c>
      <c r="B118" s="45" t="s">
        <v>172</v>
      </c>
      <c r="C118" s="45"/>
      <c r="D118" s="46">
        <f>D119</f>
        <v>4061</v>
      </c>
      <c r="E118" s="46">
        <f>E119</f>
        <v>0</v>
      </c>
      <c r="F118" s="46">
        <f>F119</f>
        <v>4061</v>
      </c>
      <c r="G118" s="3"/>
      <c r="H118" s="28"/>
    </row>
    <row r="119" spans="1:8" ht="15.75">
      <c r="A119" s="43" t="s">
        <v>31</v>
      </c>
      <c r="B119" s="45" t="s">
        <v>172</v>
      </c>
      <c r="C119" s="45" t="s">
        <v>19</v>
      </c>
      <c r="D119" s="46">
        <f>'2018 год Приложение  5'!E344</f>
        <v>4061</v>
      </c>
      <c r="E119" s="46">
        <f>'2018 год Приложение  5'!F344</f>
        <v>0</v>
      </c>
      <c r="F119" s="46">
        <f>'2018 год Приложение  5'!G344</f>
        <v>4061</v>
      </c>
      <c r="G119" s="3"/>
      <c r="H119" s="28"/>
    </row>
    <row r="120" spans="1:8" ht="15.75">
      <c r="A120" s="12" t="s">
        <v>93</v>
      </c>
      <c r="B120" s="13" t="s">
        <v>173</v>
      </c>
      <c r="C120" s="13" t="s">
        <v>0</v>
      </c>
      <c r="D120" s="14">
        <f>D121+D125+D130+D132+D128+D123</f>
        <v>31894.5</v>
      </c>
      <c r="E120" s="14">
        <f>E121+E125+E130+E132+E128+E123</f>
        <v>-450</v>
      </c>
      <c r="F120" s="14">
        <f>F121+F125+F130+F132+F128+F123</f>
        <v>31444.5</v>
      </c>
      <c r="G120" s="3"/>
      <c r="H120" s="28"/>
    </row>
    <row r="121" spans="1:8" ht="31.5">
      <c r="A121" s="43" t="s">
        <v>29</v>
      </c>
      <c r="B121" s="45" t="s">
        <v>174</v>
      </c>
      <c r="C121" s="45"/>
      <c r="D121" s="46">
        <f>D122</f>
        <v>28709.8</v>
      </c>
      <c r="E121" s="46">
        <f>E122</f>
        <v>-450</v>
      </c>
      <c r="F121" s="46">
        <f>F122</f>
        <v>28259.8</v>
      </c>
      <c r="G121" s="3"/>
      <c r="H121" s="28"/>
    </row>
    <row r="122" spans="1:8" ht="31.5">
      <c r="A122" s="43" t="s">
        <v>12</v>
      </c>
      <c r="B122" s="45" t="s">
        <v>174</v>
      </c>
      <c r="C122" s="45" t="s">
        <v>13</v>
      </c>
      <c r="D122" s="46">
        <f>'2018 год Приложение  5'!E347</f>
        <v>28709.8</v>
      </c>
      <c r="E122" s="46">
        <f>'2018 год Приложение  5'!F347</f>
        <v>-450</v>
      </c>
      <c r="F122" s="46">
        <f>'2018 год Приложение  5'!G347</f>
        <v>28259.8</v>
      </c>
      <c r="G122" s="3"/>
      <c r="H122" s="28"/>
    </row>
    <row r="123" spans="1:8" ht="63">
      <c r="A123" s="43" t="s">
        <v>387</v>
      </c>
      <c r="B123" s="45" t="s">
        <v>390</v>
      </c>
      <c r="C123" s="45"/>
      <c r="D123" s="46">
        <f>D124</f>
        <v>2265.7</v>
      </c>
      <c r="E123" s="46">
        <f>E124</f>
        <v>0</v>
      </c>
      <c r="F123" s="46">
        <f>F124</f>
        <v>2265.7</v>
      </c>
      <c r="G123" s="3"/>
      <c r="H123" s="28"/>
    </row>
    <row r="124" spans="1:8" ht="31.5">
      <c r="A124" s="43" t="s">
        <v>12</v>
      </c>
      <c r="B124" s="45" t="s">
        <v>390</v>
      </c>
      <c r="C124" s="45" t="s">
        <v>13</v>
      </c>
      <c r="D124" s="46">
        <f>'2018 год Приложение  5'!E349</f>
        <v>2265.7</v>
      </c>
      <c r="E124" s="46">
        <f>'2018 год Приложение  5'!F349</f>
        <v>0</v>
      </c>
      <c r="F124" s="46">
        <f>D124+E124</f>
        <v>2265.7</v>
      </c>
      <c r="G124" s="3"/>
      <c r="H124" s="28"/>
    </row>
    <row r="125" spans="1:8" ht="15.75">
      <c r="A125" s="43" t="s">
        <v>109</v>
      </c>
      <c r="B125" s="45" t="s">
        <v>180</v>
      </c>
      <c r="C125" s="45"/>
      <c r="D125" s="46">
        <f>D126+D127</f>
        <v>500</v>
      </c>
      <c r="E125" s="46">
        <f>E126+E127</f>
        <v>0</v>
      </c>
      <c r="F125" s="46">
        <f>F126+F127</f>
        <v>500</v>
      </c>
      <c r="G125" s="3"/>
      <c r="H125" s="28"/>
    </row>
    <row r="126" spans="1:8" ht="31.5">
      <c r="A126" s="43" t="s">
        <v>15</v>
      </c>
      <c r="B126" s="45" t="s">
        <v>180</v>
      </c>
      <c r="C126" s="45" t="s">
        <v>10</v>
      </c>
      <c r="D126" s="46">
        <f>'2018 год Приложение  5'!E106</f>
        <v>300</v>
      </c>
      <c r="E126" s="46">
        <f>'2018 год Приложение  5'!F106</f>
        <v>0</v>
      </c>
      <c r="F126" s="46">
        <f>'2018 год Приложение  5'!G106</f>
        <v>300</v>
      </c>
      <c r="G126" s="3"/>
      <c r="H126" s="28"/>
    </row>
    <row r="127" spans="1:8" ht="31.5">
      <c r="A127" s="130" t="s">
        <v>110</v>
      </c>
      <c r="B127" s="45" t="s">
        <v>180</v>
      </c>
      <c r="C127" s="45" t="s">
        <v>19</v>
      </c>
      <c r="D127" s="46">
        <f>'2018 год Приложение  5'!E107</f>
        <v>200</v>
      </c>
      <c r="E127" s="46">
        <f>'2018 год Приложение  5'!F107</f>
        <v>0</v>
      </c>
      <c r="F127" s="46">
        <f>'2018 год Приложение  5'!G107</f>
        <v>200</v>
      </c>
      <c r="G127" s="3"/>
      <c r="H127" s="28"/>
    </row>
    <row r="128" spans="1:8" ht="94.5">
      <c r="A128" s="60" t="s">
        <v>283</v>
      </c>
      <c r="B128" s="45" t="s">
        <v>175</v>
      </c>
      <c r="C128" s="45"/>
      <c r="D128" s="46">
        <f>D129</f>
        <v>169</v>
      </c>
      <c r="E128" s="46">
        <f>E129</f>
        <v>0</v>
      </c>
      <c r="F128" s="46">
        <f>F129</f>
        <v>169</v>
      </c>
      <c r="G128" s="3"/>
      <c r="H128" s="28"/>
    </row>
    <row r="129" spans="1:8" ht="31.5">
      <c r="A129" s="43" t="s">
        <v>110</v>
      </c>
      <c r="B129" s="45" t="s">
        <v>175</v>
      </c>
      <c r="C129" s="45" t="s">
        <v>19</v>
      </c>
      <c r="D129" s="46">
        <f>'2018 год Приложение  5'!E351</f>
        <v>169</v>
      </c>
      <c r="E129" s="46">
        <f>'2018 год Приложение  5'!F351</f>
        <v>0</v>
      </c>
      <c r="F129" s="46">
        <f>'2018 год Приложение  5'!G351</f>
        <v>169</v>
      </c>
      <c r="G129" s="3"/>
      <c r="H129" s="28"/>
    </row>
    <row r="130" spans="1:8" ht="31.5">
      <c r="A130" s="43" t="s">
        <v>141</v>
      </c>
      <c r="B130" s="45" t="s">
        <v>181</v>
      </c>
      <c r="C130" s="45"/>
      <c r="D130" s="46">
        <f>'2018 год Приложение  5'!E109</f>
        <v>100</v>
      </c>
      <c r="E130" s="46">
        <f>'2018 год Приложение  5'!F109</f>
        <v>0</v>
      </c>
      <c r="F130" s="46">
        <f>'2018 год Приложение  5'!G109</f>
        <v>100</v>
      </c>
      <c r="G130" s="3"/>
      <c r="H130" s="28"/>
    </row>
    <row r="131" spans="1:8" ht="31.5">
      <c r="A131" s="43" t="s">
        <v>15</v>
      </c>
      <c r="B131" s="45" t="s">
        <v>181</v>
      </c>
      <c r="C131" s="45" t="s">
        <v>10</v>
      </c>
      <c r="D131" s="46">
        <f>'2018 год Приложение  5'!E109</f>
        <v>100</v>
      </c>
      <c r="E131" s="46">
        <f>'2018 год Приложение  5'!F109</f>
        <v>0</v>
      </c>
      <c r="F131" s="46">
        <f>'2018 год Приложение  5'!G109</f>
        <v>100</v>
      </c>
      <c r="G131" s="3"/>
      <c r="H131" s="28"/>
    </row>
    <row r="132" spans="1:8" ht="47.25">
      <c r="A132" s="43" t="s">
        <v>142</v>
      </c>
      <c r="B132" s="45" t="s">
        <v>182</v>
      </c>
      <c r="C132" s="45"/>
      <c r="D132" s="46">
        <f>D133</f>
        <v>150</v>
      </c>
      <c r="E132" s="46">
        <f>E133</f>
        <v>0</v>
      </c>
      <c r="F132" s="46">
        <f>F133</f>
        <v>150</v>
      </c>
      <c r="G132" s="3"/>
      <c r="H132" s="28"/>
    </row>
    <row r="133" spans="1:8" ht="31.5">
      <c r="A133" s="43" t="s">
        <v>15</v>
      </c>
      <c r="B133" s="45" t="s">
        <v>182</v>
      </c>
      <c r="C133" s="45" t="s">
        <v>10</v>
      </c>
      <c r="D133" s="46">
        <f>'2018 год Приложение  5'!E111</f>
        <v>150</v>
      </c>
      <c r="E133" s="46">
        <f>'2018 год Приложение  5'!F111</f>
        <v>0</v>
      </c>
      <c r="F133" s="46">
        <f>'2018 год Приложение  5'!G111</f>
        <v>150</v>
      </c>
      <c r="G133" s="3"/>
      <c r="H133" s="28"/>
    </row>
    <row r="134" spans="1:8" ht="31.5">
      <c r="A134" s="12" t="s">
        <v>94</v>
      </c>
      <c r="B134" s="13" t="s">
        <v>183</v>
      </c>
      <c r="C134" s="13" t="s">
        <v>0</v>
      </c>
      <c r="D134" s="14">
        <f>D135</f>
        <v>5396.099999999999</v>
      </c>
      <c r="E134" s="14">
        <f>E135</f>
        <v>-146.5</v>
      </c>
      <c r="F134" s="14">
        <f>F135</f>
        <v>5249.599999999999</v>
      </c>
      <c r="G134" s="3"/>
      <c r="H134" s="28"/>
    </row>
    <row r="135" spans="1:8" ht="31.5">
      <c r="A135" s="43" t="s">
        <v>267</v>
      </c>
      <c r="B135" s="45" t="s">
        <v>259</v>
      </c>
      <c r="C135" s="45"/>
      <c r="D135" s="46">
        <f>D137+D138+D136</f>
        <v>5396.099999999999</v>
      </c>
      <c r="E135" s="46">
        <f>E137+E138+E136</f>
        <v>-146.5</v>
      </c>
      <c r="F135" s="46">
        <f>F137+F138+F136</f>
        <v>5249.599999999999</v>
      </c>
      <c r="G135" s="3"/>
      <c r="H135" s="28"/>
    </row>
    <row r="136" spans="1:8" ht="63">
      <c r="A136" s="43" t="s">
        <v>17</v>
      </c>
      <c r="B136" s="45" t="s">
        <v>259</v>
      </c>
      <c r="C136" s="45" t="s">
        <v>18</v>
      </c>
      <c r="D136" s="46">
        <f>'2018 год Приложение  5'!E354</f>
        <v>8.2</v>
      </c>
      <c r="E136" s="46">
        <f>'2018 год Приложение  5'!F354</f>
        <v>0</v>
      </c>
      <c r="F136" s="46">
        <f>'2018 год Приложение  5'!G354</f>
        <v>8.2</v>
      </c>
      <c r="G136" s="3"/>
      <c r="H136" s="28"/>
    </row>
    <row r="137" spans="1:8" ht="31.5">
      <c r="A137" s="43" t="s">
        <v>15</v>
      </c>
      <c r="B137" s="45" t="s">
        <v>259</v>
      </c>
      <c r="C137" s="45" t="s">
        <v>10</v>
      </c>
      <c r="D137" s="46">
        <f>'2018 год Приложение  5'!E355</f>
        <v>387.6</v>
      </c>
      <c r="E137" s="46">
        <f>'2018 год Приложение  5'!F355</f>
        <v>-172.6</v>
      </c>
      <c r="F137" s="46">
        <f>'2018 год Приложение  5'!G355</f>
        <v>215.00000000000003</v>
      </c>
      <c r="G137" s="3"/>
      <c r="H137" s="28"/>
    </row>
    <row r="138" spans="1:8" ht="31.5">
      <c r="A138" s="85" t="s">
        <v>12</v>
      </c>
      <c r="B138" s="45" t="s">
        <v>259</v>
      </c>
      <c r="C138" s="45" t="s">
        <v>13</v>
      </c>
      <c r="D138" s="46">
        <f>'2018 год Приложение  5'!E356</f>
        <v>5000.299999999999</v>
      </c>
      <c r="E138" s="46">
        <f>'2018 год Приложение  5'!F356</f>
        <v>26.099999999999994</v>
      </c>
      <c r="F138" s="46">
        <f>'2018 год Приложение  5'!G356</f>
        <v>5026.4</v>
      </c>
      <c r="G138" s="3"/>
      <c r="H138" s="28"/>
    </row>
    <row r="139" spans="1:8" ht="31.5">
      <c r="A139" s="12" t="s">
        <v>87</v>
      </c>
      <c r="B139" s="13" t="s">
        <v>176</v>
      </c>
      <c r="C139" s="13" t="s">
        <v>0</v>
      </c>
      <c r="D139" s="14">
        <f>D140+D144</f>
        <v>60237</v>
      </c>
      <c r="E139" s="14">
        <f>E140+E144</f>
        <v>0</v>
      </c>
      <c r="F139" s="14">
        <f>F140+F144</f>
        <v>60237</v>
      </c>
      <c r="G139" s="3"/>
      <c r="H139" s="28"/>
    </row>
    <row r="140" spans="1:8" ht="31.5">
      <c r="A140" s="43" t="s">
        <v>16</v>
      </c>
      <c r="B140" s="45" t="s">
        <v>177</v>
      </c>
      <c r="C140" s="45"/>
      <c r="D140" s="46">
        <f>D141+D142+D143</f>
        <v>30948.1</v>
      </c>
      <c r="E140" s="46">
        <f>E141+E142+E143</f>
        <v>99.9</v>
      </c>
      <c r="F140" s="46">
        <f>F141+F142+F143</f>
        <v>31048</v>
      </c>
      <c r="G140" s="3"/>
      <c r="H140" s="28"/>
    </row>
    <row r="141" spans="1:8" ht="63">
      <c r="A141" s="43" t="s">
        <v>17</v>
      </c>
      <c r="B141" s="45" t="s">
        <v>177</v>
      </c>
      <c r="C141" s="45" t="s">
        <v>18</v>
      </c>
      <c r="D141" s="46">
        <f>'2018 год Приложение  5'!E359</f>
        <v>26241.6</v>
      </c>
      <c r="E141" s="46">
        <f>'2018 год Приложение  5'!F359</f>
        <v>0</v>
      </c>
      <c r="F141" s="46">
        <f>'2018 год Приложение  5'!G359</f>
        <v>26241.6</v>
      </c>
      <c r="G141" s="3"/>
      <c r="H141" s="28"/>
    </row>
    <row r="142" spans="1:8" ht="31.5">
      <c r="A142" s="43" t="s">
        <v>15</v>
      </c>
      <c r="B142" s="45" t="s">
        <v>177</v>
      </c>
      <c r="C142" s="45" t="s">
        <v>10</v>
      </c>
      <c r="D142" s="46">
        <f>'2018 год Приложение  5'!E360</f>
        <v>4470.9</v>
      </c>
      <c r="E142" s="46">
        <f>'2018 год Приложение  5'!F360</f>
        <v>0</v>
      </c>
      <c r="F142" s="46">
        <f>'2018 год Приложение  5'!G360</f>
        <v>4470.9</v>
      </c>
      <c r="G142" s="3"/>
      <c r="H142" s="28"/>
    </row>
    <row r="143" spans="1:8" ht="15.75">
      <c r="A143" s="80" t="s">
        <v>11</v>
      </c>
      <c r="B143" s="45" t="s">
        <v>177</v>
      </c>
      <c r="C143" s="45" t="s">
        <v>14</v>
      </c>
      <c r="D143" s="46">
        <f>'2018 год Приложение  5'!E361</f>
        <v>235.6</v>
      </c>
      <c r="E143" s="46">
        <f>'2018 год Приложение  5'!F361</f>
        <v>99.9</v>
      </c>
      <c r="F143" s="46">
        <f>'2018 год Приложение  5'!G361</f>
        <v>335.5</v>
      </c>
      <c r="G143" s="3"/>
      <c r="H143" s="28"/>
    </row>
    <row r="144" spans="1:8" ht="31.5">
      <c r="A144" s="43" t="s">
        <v>63</v>
      </c>
      <c r="B144" s="45" t="s">
        <v>178</v>
      </c>
      <c r="C144" s="45"/>
      <c r="D144" s="46">
        <f>D145+D146</f>
        <v>29288.9</v>
      </c>
      <c r="E144" s="46">
        <f>E145+E146</f>
        <v>-99.9</v>
      </c>
      <c r="F144" s="46">
        <f>F145+F146</f>
        <v>29189</v>
      </c>
      <c r="G144" s="3"/>
      <c r="H144" s="28"/>
    </row>
    <row r="145" spans="1:8" ht="63">
      <c r="A145" s="43" t="s">
        <v>17</v>
      </c>
      <c r="B145" s="45" t="s">
        <v>178</v>
      </c>
      <c r="C145" s="45" t="s">
        <v>18</v>
      </c>
      <c r="D145" s="46">
        <f>'2018 год Приложение  5'!E363</f>
        <v>27875.7</v>
      </c>
      <c r="E145" s="46">
        <f>'2018 год Приложение  5'!F363</f>
        <v>0</v>
      </c>
      <c r="F145" s="46">
        <f>'2018 год Приложение  5'!G363</f>
        <v>27875.7</v>
      </c>
      <c r="G145" s="3"/>
      <c r="H145" s="28"/>
    </row>
    <row r="146" spans="1:8" ht="31.5">
      <c r="A146" s="43" t="s">
        <v>15</v>
      </c>
      <c r="B146" s="45" t="s">
        <v>178</v>
      </c>
      <c r="C146" s="45" t="s">
        <v>10</v>
      </c>
      <c r="D146" s="46">
        <f>'2018 год Приложение  5'!E364</f>
        <v>1413.2</v>
      </c>
      <c r="E146" s="46">
        <f>'2018 год Приложение  5'!F364</f>
        <v>-99.9</v>
      </c>
      <c r="F146" s="46">
        <f>'2018 год Приложение  5'!G364</f>
        <v>1313.3</v>
      </c>
      <c r="G146" s="3"/>
      <c r="H146" s="28"/>
    </row>
    <row r="147" spans="1:8" ht="31.5">
      <c r="A147" s="32" t="s">
        <v>95</v>
      </c>
      <c r="B147" s="33" t="s">
        <v>189</v>
      </c>
      <c r="C147" s="33" t="s">
        <v>0</v>
      </c>
      <c r="D147" s="34">
        <f>D148+D153+D158+D160+D170+D175+D179+D181+D185+D165+D162+D155+D177+D150+D172+D167</f>
        <v>164234.69999999995</v>
      </c>
      <c r="E147" s="34">
        <f>E148+E153+E158+E160+E170+E175+E179+E181+E185+E165+E162+E155+E177+E150+E172+E167</f>
        <v>140.39999999999998</v>
      </c>
      <c r="F147" s="34">
        <f>F148+F153+F158+F160+F170+F175+F179+F181+F185+F165+F162+F155+F177+F150+F172+F167</f>
        <v>164375.09999999998</v>
      </c>
      <c r="G147" s="3"/>
      <c r="H147" s="28"/>
    </row>
    <row r="148" spans="1:8" ht="31.5">
      <c r="A148" s="43" t="s">
        <v>58</v>
      </c>
      <c r="B148" s="45" t="s">
        <v>188</v>
      </c>
      <c r="C148" s="45"/>
      <c r="D148" s="22">
        <f>'2018 год Приложение  5'!E243</f>
        <v>25778</v>
      </c>
      <c r="E148" s="22">
        <f>'2018 год Приложение  5'!F243</f>
        <v>0</v>
      </c>
      <c r="F148" s="22">
        <f>'2018 год Приложение  5'!G243</f>
        <v>25778</v>
      </c>
      <c r="G148" s="3"/>
      <c r="H148" s="28"/>
    </row>
    <row r="149" spans="1:8" ht="31.5">
      <c r="A149" s="24" t="s">
        <v>12</v>
      </c>
      <c r="B149" s="45" t="s">
        <v>188</v>
      </c>
      <c r="C149" s="45" t="s">
        <v>13</v>
      </c>
      <c r="D149" s="22">
        <f>'2018 год Приложение  5'!E244</f>
        <v>25778</v>
      </c>
      <c r="E149" s="22">
        <f>'2018 год Приложение  5'!F244</f>
        <v>0</v>
      </c>
      <c r="F149" s="22">
        <f>'2018 год Приложение  5'!G244</f>
        <v>25778</v>
      </c>
      <c r="G149" s="3"/>
      <c r="H149" s="28"/>
    </row>
    <row r="150" spans="1:8" ht="63">
      <c r="A150" s="24" t="s">
        <v>391</v>
      </c>
      <c r="B150" s="45" t="s">
        <v>392</v>
      </c>
      <c r="C150" s="45"/>
      <c r="D150" s="22">
        <f>'2018 год Приложение  5'!E245</f>
        <v>15106.1</v>
      </c>
      <c r="E150" s="22">
        <f>'2018 год Приложение  5'!F245</f>
        <v>0</v>
      </c>
      <c r="F150" s="22">
        <f>'2018 год Приложение  5'!G245</f>
        <v>15106.1</v>
      </c>
      <c r="G150" s="3"/>
      <c r="H150" s="28"/>
    </row>
    <row r="151" spans="1:8" ht="15.75">
      <c r="A151" s="50" t="s">
        <v>48</v>
      </c>
      <c r="B151" s="45" t="s">
        <v>392</v>
      </c>
      <c r="C151" s="45" t="s">
        <v>49</v>
      </c>
      <c r="D151" s="22">
        <f>'2018 год Приложение  5'!E246</f>
        <v>4500</v>
      </c>
      <c r="E151" s="22">
        <f>'2018 год Приложение  5'!F246</f>
        <v>0</v>
      </c>
      <c r="F151" s="22">
        <f>'2018 год Приложение  5'!G246</f>
        <v>4500</v>
      </c>
      <c r="G151" s="3"/>
      <c r="H151" s="28"/>
    </row>
    <row r="152" spans="1:8" ht="31.5">
      <c r="A152" s="24" t="s">
        <v>12</v>
      </c>
      <c r="B152" s="45" t="s">
        <v>392</v>
      </c>
      <c r="C152" s="45" t="s">
        <v>13</v>
      </c>
      <c r="D152" s="22">
        <f>'2018 год Приложение  5'!E247</f>
        <v>10606.1</v>
      </c>
      <c r="E152" s="22">
        <f>'2018 год Приложение  5'!F247</f>
        <v>0</v>
      </c>
      <c r="F152" s="22">
        <f>'2018 год Приложение  5'!G247</f>
        <v>10606.1</v>
      </c>
      <c r="G152" s="3"/>
      <c r="H152" s="28"/>
    </row>
    <row r="153" spans="1:8" ht="31.5">
      <c r="A153" s="24" t="s">
        <v>301</v>
      </c>
      <c r="B153" s="45" t="s">
        <v>269</v>
      </c>
      <c r="C153" s="45"/>
      <c r="D153" s="22">
        <f>'2018 год Приложение  5'!E248</f>
        <v>0</v>
      </c>
      <c r="E153" s="22">
        <f>'2018 год Приложение  5'!F248</f>
        <v>0</v>
      </c>
      <c r="F153" s="22">
        <f>'2018 год Приложение  5'!G248</f>
        <v>0</v>
      </c>
      <c r="G153" s="3"/>
      <c r="H153" s="28"/>
    </row>
    <row r="154" spans="1:8" ht="31.5">
      <c r="A154" s="24" t="s">
        <v>12</v>
      </c>
      <c r="B154" s="45" t="s">
        <v>269</v>
      </c>
      <c r="C154" s="45" t="s">
        <v>13</v>
      </c>
      <c r="D154" s="22">
        <f>'2018 год Приложение  5'!E249</f>
        <v>0</v>
      </c>
      <c r="E154" s="22">
        <f>'2018 год Приложение  5'!F249</f>
        <v>0</v>
      </c>
      <c r="F154" s="22">
        <f>'2018 год Приложение  5'!G249</f>
        <v>0</v>
      </c>
      <c r="G154" s="3"/>
      <c r="H154" s="28"/>
    </row>
    <row r="155" spans="1:8" ht="31.5">
      <c r="A155" s="24" t="s">
        <v>261</v>
      </c>
      <c r="B155" s="45" t="s">
        <v>386</v>
      </c>
      <c r="C155" s="45"/>
      <c r="D155" s="22">
        <f>'2018 год Приложение  5'!E250</f>
        <v>157.7</v>
      </c>
      <c r="E155" s="22">
        <f>'2018 год Приложение  5'!F250</f>
        <v>-17</v>
      </c>
      <c r="F155" s="22">
        <f>'2018 год Приложение  5'!G250</f>
        <v>140.7</v>
      </c>
      <c r="G155" s="3"/>
      <c r="H155" s="28"/>
    </row>
    <row r="156" spans="1:8" ht="15.75">
      <c r="A156" s="43" t="s">
        <v>48</v>
      </c>
      <c r="B156" s="45" t="s">
        <v>386</v>
      </c>
      <c r="C156" s="45" t="s">
        <v>49</v>
      </c>
      <c r="D156" s="22">
        <f>'2018 год Приложение  5'!E251</f>
        <v>17</v>
      </c>
      <c r="E156" s="22">
        <f>'2018 год Приложение  5'!F251</f>
        <v>-17</v>
      </c>
      <c r="F156" s="22">
        <f>'2018 год Приложение  5'!G251</f>
        <v>0</v>
      </c>
      <c r="G156" s="3"/>
      <c r="H156" s="28"/>
    </row>
    <row r="157" spans="1:8" ht="31.5">
      <c r="A157" s="24" t="s">
        <v>12</v>
      </c>
      <c r="B157" s="45" t="s">
        <v>386</v>
      </c>
      <c r="C157" s="45" t="s">
        <v>13</v>
      </c>
      <c r="D157" s="22">
        <f>'2018 год Приложение  5'!E252</f>
        <v>140.7</v>
      </c>
      <c r="E157" s="22">
        <f>'2018 год Приложение  5'!F252</f>
        <v>0</v>
      </c>
      <c r="F157" s="22">
        <f>'2018 год Приложение  5'!G252</f>
        <v>140.7</v>
      </c>
      <c r="G157" s="3"/>
      <c r="H157" s="28"/>
    </row>
    <row r="158" spans="1:8" ht="15.75">
      <c r="A158" s="24" t="s">
        <v>285</v>
      </c>
      <c r="B158" s="45" t="s">
        <v>286</v>
      </c>
      <c r="C158" s="45"/>
      <c r="D158" s="22">
        <f>'2018 год Приложение  5'!E253</f>
        <v>422.4</v>
      </c>
      <c r="E158" s="22">
        <f>'2018 год Приложение  5'!F253</f>
        <v>0</v>
      </c>
      <c r="F158" s="22">
        <f>'2018 год Приложение  5'!G253</f>
        <v>422.4</v>
      </c>
      <c r="G158" s="3"/>
      <c r="H158" s="28"/>
    </row>
    <row r="159" spans="1:8" ht="31.5">
      <c r="A159" s="78" t="s">
        <v>12</v>
      </c>
      <c r="B159" s="45" t="s">
        <v>286</v>
      </c>
      <c r="C159" s="45" t="s">
        <v>13</v>
      </c>
      <c r="D159" s="22">
        <f>'2018 год Приложение  5'!E254</f>
        <v>422.4</v>
      </c>
      <c r="E159" s="22">
        <f>'2018 год Приложение  5'!F254</f>
        <v>0</v>
      </c>
      <c r="F159" s="22">
        <f>'2018 год Приложение  5'!G254</f>
        <v>422.4</v>
      </c>
      <c r="G159" s="3"/>
      <c r="H159" s="28"/>
    </row>
    <row r="160" spans="1:8" ht="31.5">
      <c r="A160" s="24" t="s">
        <v>261</v>
      </c>
      <c r="B160" s="45" t="s">
        <v>260</v>
      </c>
      <c r="C160" s="45"/>
      <c r="D160" s="22">
        <f>'2018 год Приложение  5'!E255</f>
        <v>0</v>
      </c>
      <c r="E160" s="22">
        <f>'2018 год Приложение  5'!F255</f>
        <v>17</v>
      </c>
      <c r="F160" s="22">
        <f>'2018 год Приложение  5'!G255</f>
        <v>17</v>
      </c>
      <c r="G160" s="3"/>
      <c r="H160" s="28"/>
    </row>
    <row r="161" spans="1:8" ht="15.75">
      <c r="A161" s="43" t="s">
        <v>48</v>
      </c>
      <c r="B161" s="45" t="s">
        <v>260</v>
      </c>
      <c r="C161" s="45" t="s">
        <v>49</v>
      </c>
      <c r="D161" s="22">
        <f>'2018 год Приложение  5'!E256</f>
        <v>0</v>
      </c>
      <c r="E161" s="22">
        <f>'2018 год Приложение  5'!F256</f>
        <v>17</v>
      </c>
      <c r="F161" s="22">
        <f>'2018 год Приложение  5'!G256</f>
        <v>17</v>
      </c>
      <c r="G161" s="3"/>
      <c r="H161" s="28"/>
    </row>
    <row r="162" spans="1:8" ht="31.5">
      <c r="A162" s="24" t="s">
        <v>296</v>
      </c>
      <c r="B162" s="45" t="s">
        <v>360</v>
      </c>
      <c r="C162" s="45"/>
      <c r="D162" s="22">
        <f>'2018 год Приложение  5'!E257</f>
        <v>169.4</v>
      </c>
      <c r="E162" s="22">
        <f>'2018 год Приложение  5'!F257</f>
        <v>-136</v>
      </c>
      <c r="F162" s="22">
        <f>'2018 год Приложение  5'!G257</f>
        <v>33.4</v>
      </c>
      <c r="G162" s="3"/>
      <c r="H162" s="28"/>
    </row>
    <row r="163" spans="1:8" ht="31.5">
      <c r="A163" s="60" t="s">
        <v>15</v>
      </c>
      <c r="B163" s="45" t="s">
        <v>360</v>
      </c>
      <c r="C163" s="45" t="s">
        <v>10</v>
      </c>
      <c r="D163" s="22">
        <f>'2018 год Приложение  5'!E258</f>
        <v>0</v>
      </c>
      <c r="E163" s="22">
        <f>'2018 год Приложение  5'!F258</f>
        <v>33.4</v>
      </c>
      <c r="F163" s="22">
        <f>'2018 год Приложение  5'!G258</f>
        <v>33.4</v>
      </c>
      <c r="G163" s="3"/>
      <c r="H163" s="28"/>
    </row>
    <row r="164" spans="1:8" ht="31.5">
      <c r="A164" s="24" t="s">
        <v>12</v>
      </c>
      <c r="B164" s="45" t="s">
        <v>360</v>
      </c>
      <c r="C164" s="45" t="s">
        <v>13</v>
      </c>
      <c r="D164" s="22">
        <f>'2018 год Приложение  5'!E259</f>
        <v>169.4</v>
      </c>
      <c r="E164" s="22">
        <f>'2018 год Приложение  5'!F259</f>
        <v>-169.4</v>
      </c>
      <c r="F164" s="22">
        <f>'2018 год Приложение  5'!G259</f>
        <v>0</v>
      </c>
      <c r="G164" s="3"/>
      <c r="H164" s="28"/>
    </row>
    <row r="165" spans="1:8" ht="63">
      <c r="A165" s="179" t="s">
        <v>314</v>
      </c>
      <c r="B165" s="45" t="s">
        <v>315</v>
      </c>
      <c r="C165" s="45"/>
      <c r="D165" s="22">
        <f>'2018 год Приложение  5'!E260</f>
        <v>0.5</v>
      </c>
      <c r="E165" s="22">
        <f>'2018 год Приложение  5'!F260</f>
        <v>-0.5</v>
      </c>
      <c r="F165" s="22">
        <f>'2018 год Приложение  5'!G260</f>
        <v>0</v>
      </c>
      <c r="G165" s="3"/>
      <c r="H165" s="28"/>
    </row>
    <row r="166" spans="1:8" ht="31.5">
      <c r="A166" s="24" t="s">
        <v>12</v>
      </c>
      <c r="B166" s="45" t="s">
        <v>315</v>
      </c>
      <c r="C166" s="45" t="s">
        <v>13</v>
      </c>
      <c r="D166" s="22">
        <f>'2018 год Приложение  5'!E261</f>
        <v>0.5</v>
      </c>
      <c r="E166" s="22">
        <f>'2018 год Приложение  5'!F261</f>
        <v>-0.5</v>
      </c>
      <c r="F166" s="22">
        <f>'2018 год Приложение  5'!G261</f>
        <v>0</v>
      </c>
      <c r="G166" s="3"/>
      <c r="H166" s="28"/>
    </row>
    <row r="167" spans="1:8" ht="31.5">
      <c r="A167" s="24" t="s">
        <v>414</v>
      </c>
      <c r="B167" s="45" t="s">
        <v>415</v>
      </c>
      <c r="C167" s="30"/>
      <c r="D167" s="22">
        <f>'2018 год Приложение  5'!E262</f>
        <v>0</v>
      </c>
      <c r="E167" s="22">
        <f>'2018 год Приложение  5'!F262</f>
        <v>772.6</v>
      </c>
      <c r="F167" s="22">
        <f>'2018 год Приложение  5'!G262</f>
        <v>772.6</v>
      </c>
      <c r="G167" s="3"/>
      <c r="H167" s="28"/>
    </row>
    <row r="168" spans="1:8" ht="15.75">
      <c r="A168" s="24" t="s">
        <v>48</v>
      </c>
      <c r="B168" s="45" t="s">
        <v>415</v>
      </c>
      <c r="C168" s="45" t="s">
        <v>49</v>
      </c>
      <c r="D168" s="22">
        <f>'2018 год Приложение  5'!E263</f>
        <v>0</v>
      </c>
      <c r="E168" s="22">
        <f>'2018 год Приложение  5'!F263</f>
        <v>275</v>
      </c>
      <c r="F168" s="22">
        <f>'2018 год Приложение  5'!G263</f>
        <v>275</v>
      </c>
      <c r="G168" s="3"/>
      <c r="H168" s="28"/>
    </row>
    <row r="169" spans="1:8" ht="31.5">
      <c r="A169" s="24" t="s">
        <v>12</v>
      </c>
      <c r="B169" s="45" t="s">
        <v>415</v>
      </c>
      <c r="C169" s="30" t="s">
        <v>13</v>
      </c>
      <c r="D169" s="22">
        <f>'2018 год Приложение  5'!E264</f>
        <v>0</v>
      </c>
      <c r="E169" s="22">
        <f>'2018 год Приложение  5'!F264</f>
        <v>497.6</v>
      </c>
      <c r="F169" s="22">
        <f>'2018 год Приложение  5'!G264</f>
        <v>497.6</v>
      </c>
      <c r="G169" s="3"/>
      <c r="H169" s="28"/>
    </row>
    <row r="170" spans="1:8" ht="31.5">
      <c r="A170" s="43" t="s">
        <v>60</v>
      </c>
      <c r="B170" s="45" t="s">
        <v>190</v>
      </c>
      <c r="C170" s="45"/>
      <c r="D170" s="22">
        <f>'2018 год Приложение  5'!E265</f>
        <v>45993</v>
      </c>
      <c r="E170" s="22">
        <f>'2018 год Приложение  5'!F265</f>
        <v>0</v>
      </c>
      <c r="F170" s="22">
        <f>'2018 год Приложение  5'!G265</f>
        <v>45993</v>
      </c>
      <c r="G170" s="3"/>
      <c r="H170" s="28"/>
    </row>
    <row r="171" spans="1:8" ht="31.5">
      <c r="A171" s="78" t="s">
        <v>12</v>
      </c>
      <c r="B171" s="45" t="s">
        <v>190</v>
      </c>
      <c r="C171" s="45" t="s">
        <v>13</v>
      </c>
      <c r="D171" s="22">
        <f>'2018 год Приложение  5'!E266</f>
        <v>45993</v>
      </c>
      <c r="E171" s="22">
        <f>'2018 год Приложение  5'!F266</f>
        <v>0</v>
      </c>
      <c r="F171" s="22">
        <f>'2018 год Приложение  5'!G266</f>
        <v>45993</v>
      </c>
      <c r="G171" s="3"/>
      <c r="H171" s="28"/>
    </row>
    <row r="172" spans="1:8" ht="63">
      <c r="A172" s="24" t="s">
        <v>391</v>
      </c>
      <c r="B172" s="45" t="s">
        <v>393</v>
      </c>
      <c r="C172" s="45"/>
      <c r="D172" s="22">
        <f>'2018 год Приложение  5'!E267</f>
        <v>22123.8</v>
      </c>
      <c r="E172" s="22">
        <f>'2018 год Приложение  5'!F267</f>
        <v>0</v>
      </c>
      <c r="F172" s="22">
        <f>'2018 год Приложение  5'!G267</f>
        <v>22123.8</v>
      </c>
      <c r="G172" s="3"/>
      <c r="H172" s="28"/>
    </row>
    <row r="173" spans="1:8" ht="15.75">
      <c r="A173" s="24" t="s">
        <v>48</v>
      </c>
      <c r="B173" s="45" t="s">
        <v>393</v>
      </c>
      <c r="C173" s="45" t="s">
        <v>49</v>
      </c>
      <c r="D173" s="22">
        <f>'2018 год Приложение  5'!E268</f>
        <v>6400</v>
      </c>
      <c r="E173" s="22">
        <f>'2018 год Приложение  5'!F268</f>
        <v>0</v>
      </c>
      <c r="F173" s="22">
        <f>'2018 год Приложение  5'!G268</f>
        <v>6400</v>
      </c>
      <c r="G173" s="3"/>
      <c r="H173" s="28"/>
    </row>
    <row r="174" spans="1:8" ht="31.5">
      <c r="A174" s="24" t="s">
        <v>12</v>
      </c>
      <c r="B174" s="45" t="s">
        <v>393</v>
      </c>
      <c r="C174" s="45" t="s">
        <v>13</v>
      </c>
      <c r="D174" s="22">
        <f>'2018 год Приложение  5'!E269</f>
        <v>15723.8</v>
      </c>
      <c r="E174" s="22">
        <f>'2018 год Приложение  5'!F269</f>
        <v>0</v>
      </c>
      <c r="F174" s="22">
        <f>'2018 год Приложение  5'!G269</f>
        <v>15723.8</v>
      </c>
      <c r="G174" s="3"/>
      <c r="H174" s="28"/>
    </row>
    <row r="175" spans="1:8" ht="47.25">
      <c r="A175" s="43" t="s">
        <v>59</v>
      </c>
      <c r="B175" s="45" t="s">
        <v>191</v>
      </c>
      <c r="C175" s="45"/>
      <c r="D175" s="22">
        <f>'2018 год Приложение  5'!E270</f>
        <v>20582.4</v>
      </c>
      <c r="E175" s="22">
        <f>'2018 год Приложение  5'!F270</f>
        <v>0</v>
      </c>
      <c r="F175" s="22">
        <f>'2018 год Приложение  5'!G270</f>
        <v>20582.4</v>
      </c>
      <c r="G175" s="3"/>
      <c r="H175" s="28"/>
    </row>
    <row r="176" spans="1:8" ht="31.5">
      <c r="A176" s="127" t="s">
        <v>12</v>
      </c>
      <c r="B176" s="45" t="s">
        <v>191</v>
      </c>
      <c r="C176" s="45" t="s">
        <v>13</v>
      </c>
      <c r="D176" s="22">
        <f>'2018 год Приложение  5'!E271</f>
        <v>20582.4</v>
      </c>
      <c r="E176" s="22">
        <f>'2018 год Приложение  5'!F271</f>
        <v>0</v>
      </c>
      <c r="F176" s="22">
        <f>'2018 год Приложение  5'!G271</f>
        <v>20582.4</v>
      </c>
      <c r="G176" s="3"/>
      <c r="H176" s="28"/>
    </row>
    <row r="177" spans="1:8" ht="63">
      <c r="A177" s="24" t="s">
        <v>387</v>
      </c>
      <c r="B177" s="45" t="s">
        <v>389</v>
      </c>
      <c r="C177" s="45"/>
      <c r="D177" s="22">
        <f>'2018 год Приложение  5'!E272</f>
        <v>2071.8</v>
      </c>
      <c r="E177" s="22">
        <f>'2018 год Приложение  5'!F272</f>
        <v>0</v>
      </c>
      <c r="F177" s="22">
        <f>D177+E177</f>
        <v>2071.8</v>
      </c>
      <c r="G177" s="3"/>
      <c r="H177" s="28"/>
    </row>
    <row r="178" spans="1:8" ht="31.5">
      <c r="A178" s="127" t="s">
        <v>12</v>
      </c>
      <c r="B178" s="45" t="s">
        <v>389</v>
      </c>
      <c r="C178" s="45" t="s">
        <v>13</v>
      </c>
      <c r="D178" s="22">
        <f>'2018 год Приложение  5'!E273</f>
        <v>2071.8</v>
      </c>
      <c r="E178" s="22">
        <f>'2018 год Приложение  5'!F273</f>
        <v>0</v>
      </c>
      <c r="F178" s="22">
        <f>D178+E178</f>
        <v>2071.8</v>
      </c>
      <c r="G178" s="3"/>
      <c r="H178" s="28"/>
    </row>
    <row r="179" spans="1:8" ht="15.75">
      <c r="A179" s="43" t="s">
        <v>253</v>
      </c>
      <c r="B179" s="45" t="s">
        <v>254</v>
      </c>
      <c r="C179" s="45"/>
      <c r="D179" s="22">
        <f>'2018 год Приложение  5'!E274</f>
        <v>20</v>
      </c>
      <c r="E179" s="22">
        <f>'2018 год Приложение  5'!F274</f>
        <v>0</v>
      </c>
      <c r="F179" s="22">
        <f>'2018 год Приложение  5'!G274</f>
        <v>20</v>
      </c>
      <c r="G179" s="3"/>
      <c r="H179" s="28"/>
    </row>
    <row r="180" spans="1:8" ht="15.75">
      <c r="A180" s="43" t="s">
        <v>31</v>
      </c>
      <c r="B180" s="45" t="s">
        <v>254</v>
      </c>
      <c r="C180" s="45" t="s">
        <v>19</v>
      </c>
      <c r="D180" s="22">
        <f>'2018 год Приложение  5'!E275</f>
        <v>20</v>
      </c>
      <c r="E180" s="22">
        <f>'2018 год Приложение  5'!F275</f>
        <v>0</v>
      </c>
      <c r="F180" s="22">
        <f>'2018 год Приложение  5'!G275</f>
        <v>20</v>
      </c>
      <c r="G180" s="3"/>
      <c r="H180" s="28"/>
    </row>
    <row r="181" spans="1:8" ht="15.75">
      <c r="A181" s="43" t="s">
        <v>25</v>
      </c>
      <c r="B181" s="45" t="s">
        <v>192</v>
      </c>
      <c r="C181" s="45"/>
      <c r="D181" s="22">
        <f>'2018 год Приложение  5'!E276</f>
        <v>7310.7</v>
      </c>
      <c r="E181" s="22">
        <f>'2018 год Приложение  5'!F276</f>
        <v>-555.7</v>
      </c>
      <c r="F181" s="22">
        <f>'2018 год Приложение  5'!G276</f>
        <v>6755</v>
      </c>
      <c r="G181" s="3"/>
      <c r="H181" s="28"/>
    </row>
    <row r="182" spans="1:8" ht="63">
      <c r="A182" s="24" t="s">
        <v>17</v>
      </c>
      <c r="B182" s="45" t="s">
        <v>192</v>
      </c>
      <c r="C182" s="45" t="s">
        <v>18</v>
      </c>
      <c r="D182" s="22">
        <f>'2018 год Приложение  5'!E277</f>
        <v>6409</v>
      </c>
      <c r="E182" s="22">
        <f>'2018 год Приложение  5'!F277</f>
        <v>-404</v>
      </c>
      <c r="F182" s="22">
        <f>'2018 год Приложение  5'!G277</f>
        <v>6005</v>
      </c>
      <c r="G182" s="3"/>
      <c r="H182" s="28"/>
    </row>
    <row r="183" spans="1:8" ht="31.5">
      <c r="A183" s="60" t="s">
        <v>15</v>
      </c>
      <c r="B183" s="45" t="s">
        <v>192</v>
      </c>
      <c r="C183" s="45" t="s">
        <v>10</v>
      </c>
      <c r="D183" s="22">
        <f>'2018 год Приложение  5'!E278</f>
        <v>885</v>
      </c>
      <c r="E183" s="22">
        <f>'2018 год Приложение  5'!F278</f>
        <v>-151.7</v>
      </c>
      <c r="F183" s="22">
        <f>'2018 год Приложение  5'!G278</f>
        <v>733.3</v>
      </c>
      <c r="G183" s="3"/>
      <c r="H183" s="28"/>
    </row>
    <row r="184" spans="1:8" ht="15.75">
      <c r="A184" s="60" t="s">
        <v>11</v>
      </c>
      <c r="B184" s="45" t="s">
        <v>192</v>
      </c>
      <c r="C184" s="45" t="s">
        <v>14</v>
      </c>
      <c r="D184" s="22">
        <f>'2018 год Приложение  5'!E279</f>
        <v>16.7</v>
      </c>
      <c r="E184" s="22">
        <f>'2018 год Приложение  5'!F279</f>
        <v>0</v>
      </c>
      <c r="F184" s="22">
        <f>'2018 год Приложение  5'!G279</f>
        <v>16.7</v>
      </c>
      <c r="G184" s="3"/>
      <c r="H184" s="28"/>
    </row>
    <row r="185" spans="1:8" ht="31.5">
      <c r="A185" s="43" t="s">
        <v>57</v>
      </c>
      <c r="B185" s="45" t="s">
        <v>193</v>
      </c>
      <c r="C185" s="45"/>
      <c r="D185" s="22">
        <f>'2018 год Приложение  5'!E280</f>
        <v>24498.899999999998</v>
      </c>
      <c r="E185" s="22">
        <f>'2018 год Приложение  5'!F280</f>
        <v>60</v>
      </c>
      <c r="F185" s="22">
        <f>'2018 год Приложение  5'!G280</f>
        <v>24558.899999999998</v>
      </c>
      <c r="G185" s="3"/>
      <c r="H185" s="28"/>
    </row>
    <row r="186" spans="1:8" ht="63">
      <c r="A186" s="24" t="s">
        <v>17</v>
      </c>
      <c r="B186" s="45" t="s">
        <v>193</v>
      </c>
      <c r="C186" s="45" t="s">
        <v>18</v>
      </c>
      <c r="D186" s="22">
        <f>'2018 год Приложение  5'!E281</f>
        <v>23841.1</v>
      </c>
      <c r="E186" s="22">
        <f>'2018 год Приложение  5'!F281</f>
        <v>60</v>
      </c>
      <c r="F186" s="22">
        <f>'2018 год Приложение  5'!G281</f>
        <v>23901.1</v>
      </c>
      <c r="G186" s="3"/>
      <c r="H186" s="28"/>
    </row>
    <row r="187" spans="1:8" ht="31.5">
      <c r="A187" s="60" t="s">
        <v>15</v>
      </c>
      <c r="B187" s="45" t="s">
        <v>193</v>
      </c>
      <c r="C187" s="45" t="s">
        <v>10</v>
      </c>
      <c r="D187" s="22">
        <f>'2018 год Приложение  5'!E282</f>
        <v>651.7</v>
      </c>
      <c r="E187" s="22">
        <f>'2018 год Приложение  5'!F282</f>
        <v>0</v>
      </c>
      <c r="F187" s="22">
        <f>'2018 год Приложение  5'!G282</f>
        <v>651.7</v>
      </c>
      <c r="G187" s="3"/>
      <c r="H187" s="28"/>
    </row>
    <row r="188" spans="1:8" ht="15.75">
      <c r="A188" s="60" t="s">
        <v>11</v>
      </c>
      <c r="B188" s="45" t="s">
        <v>193</v>
      </c>
      <c r="C188" s="45" t="s">
        <v>14</v>
      </c>
      <c r="D188" s="22">
        <f>'2018 год Приложение  5'!E283</f>
        <v>6.1</v>
      </c>
      <c r="E188" s="22">
        <f>'2018 год Приложение  5'!F283</f>
        <v>0</v>
      </c>
      <c r="F188" s="22">
        <f>'2018 год Приложение  5'!G283</f>
        <v>6.1</v>
      </c>
      <c r="G188" s="3"/>
      <c r="H188" s="28"/>
    </row>
    <row r="189" spans="1:8" ht="31.5">
      <c r="A189" s="32" t="s">
        <v>61</v>
      </c>
      <c r="B189" s="33" t="s">
        <v>194</v>
      </c>
      <c r="C189" s="33" t="s">
        <v>0</v>
      </c>
      <c r="D189" s="34">
        <f>D202+D198+D194+D204+D208+D192+D200+D190+D196+D206</f>
        <v>60949.59999999999</v>
      </c>
      <c r="E189" s="34">
        <f>E202+E198+E194+E204+E208+E192+E200+E190+E196+E206</f>
        <v>-67.10000000000002</v>
      </c>
      <c r="F189" s="34">
        <f>F202+F198+F194+F204+F208+F192+F200+F190+F196+F206</f>
        <v>60882.49999999999</v>
      </c>
      <c r="G189" s="3"/>
      <c r="H189" s="28"/>
    </row>
    <row r="190" spans="1:8" ht="31.5">
      <c r="A190" s="163" t="s">
        <v>316</v>
      </c>
      <c r="B190" s="45" t="s">
        <v>317</v>
      </c>
      <c r="C190" s="138"/>
      <c r="D190" s="39">
        <f>D191</f>
        <v>0</v>
      </c>
      <c r="E190" s="39">
        <f>E191</f>
        <v>0</v>
      </c>
      <c r="F190" s="39">
        <f>F191</f>
        <v>0</v>
      </c>
      <c r="G190" s="3"/>
      <c r="H190" s="28"/>
    </row>
    <row r="191" spans="1:8" ht="31.5">
      <c r="A191" s="24" t="s">
        <v>33</v>
      </c>
      <c r="B191" s="45" t="s">
        <v>317</v>
      </c>
      <c r="C191" s="45" t="s">
        <v>28</v>
      </c>
      <c r="D191" s="39">
        <f>'2018 год Приложение  5'!E114</f>
        <v>0</v>
      </c>
      <c r="E191" s="39">
        <f>'2018 год Приложение  5'!F114</f>
        <v>0</v>
      </c>
      <c r="F191" s="39">
        <f>'2018 год Приложение  5'!G114</f>
        <v>0</v>
      </c>
      <c r="G191" s="3"/>
      <c r="H191" s="28"/>
    </row>
    <row r="192" spans="1:8" ht="31.5">
      <c r="A192" s="48" t="s">
        <v>297</v>
      </c>
      <c r="B192" s="45" t="s">
        <v>294</v>
      </c>
      <c r="C192" s="45"/>
      <c r="D192" s="39">
        <f>'2018 год Приложение  5'!E115</f>
        <v>68</v>
      </c>
      <c r="E192" s="39">
        <f>'2018 год Приложение  5'!F115</f>
        <v>-31</v>
      </c>
      <c r="F192" s="39">
        <f>'2018 год Приложение  5'!G115</f>
        <v>37</v>
      </c>
      <c r="G192" s="3"/>
      <c r="H192" s="28"/>
    </row>
    <row r="193" spans="1:8" ht="31.5">
      <c r="A193" s="24" t="s">
        <v>15</v>
      </c>
      <c r="B193" s="45" t="s">
        <v>294</v>
      </c>
      <c r="C193" s="45" t="s">
        <v>10</v>
      </c>
      <c r="D193" s="39">
        <f>'2018 год Приложение  5'!E116</f>
        <v>68</v>
      </c>
      <c r="E193" s="39">
        <f>'2018 год Приложение  5'!F116</f>
        <v>-31</v>
      </c>
      <c r="F193" s="39">
        <f>'2018 год Приложение  5'!G116</f>
        <v>37</v>
      </c>
      <c r="G193" s="3"/>
      <c r="H193" s="28"/>
    </row>
    <row r="194" spans="1:8" ht="31.5">
      <c r="A194" s="43" t="s">
        <v>62</v>
      </c>
      <c r="B194" s="45" t="s">
        <v>195</v>
      </c>
      <c r="C194" s="45"/>
      <c r="D194" s="39">
        <f>'2018 год Приложение  5'!E117</f>
        <v>56972.7</v>
      </c>
      <c r="E194" s="39">
        <f>'2018 год Приложение  5'!F117</f>
        <v>0</v>
      </c>
      <c r="F194" s="39">
        <f>'2018 год Приложение  5'!G117</f>
        <v>56972.7</v>
      </c>
      <c r="G194" s="3"/>
      <c r="H194" s="28"/>
    </row>
    <row r="195" spans="1:8" ht="31.5">
      <c r="A195" s="61" t="s">
        <v>12</v>
      </c>
      <c r="B195" s="45" t="s">
        <v>195</v>
      </c>
      <c r="C195" s="45" t="s">
        <v>13</v>
      </c>
      <c r="D195" s="39">
        <f>'2018 год Приложение  5'!E118</f>
        <v>56972.7</v>
      </c>
      <c r="E195" s="39">
        <f>'2018 год Приложение  5'!F118</f>
        <v>0</v>
      </c>
      <c r="F195" s="39">
        <f>'2018 год Приложение  5'!G118</f>
        <v>56972.7</v>
      </c>
      <c r="G195" s="3"/>
      <c r="H195" s="28"/>
    </row>
    <row r="196" spans="1:8" ht="63">
      <c r="A196" s="24" t="s">
        <v>387</v>
      </c>
      <c r="B196" s="45" t="s">
        <v>388</v>
      </c>
      <c r="C196" s="45"/>
      <c r="D196" s="39">
        <f>D197</f>
        <v>1188.2</v>
      </c>
      <c r="E196" s="39">
        <f>E197</f>
        <v>0</v>
      </c>
      <c r="F196" s="39">
        <f>F197</f>
        <v>1188.2</v>
      </c>
      <c r="G196" s="3"/>
      <c r="H196" s="28"/>
    </row>
    <row r="197" spans="1:8" ht="31.5">
      <c r="A197" s="61" t="s">
        <v>12</v>
      </c>
      <c r="B197" s="45" t="s">
        <v>388</v>
      </c>
      <c r="C197" s="45" t="s">
        <v>13</v>
      </c>
      <c r="D197" s="39">
        <f>'2018 год Приложение  5'!E120</f>
        <v>1188.2</v>
      </c>
      <c r="E197" s="39">
        <f>'2018 год Приложение  5'!F120</f>
        <v>0</v>
      </c>
      <c r="F197" s="39">
        <f>D197+E197</f>
        <v>1188.2</v>
      </c>
      <c r="G197" s="3"/>
      <c r="H197" s="28"/>
    </row>
    <row r="198" spans="1:8" ht="15.75">
      <c r="A198" s="62" t="s">
        <v>46</v>
      </c>
      <c r="B198" s="45" t="s">
        <v>196</v>
      </c>
      <c r="C198" s="45"/>
      <c r="D198" s="39">
        <f>'2018 год Приложение  5'!E121</f>
        <v>300.7</v>
      </c>
      <c r="E198" s="39">
        <f>'2018 год Приложение  5'!F121</f>
        <v>0</v>
      </c>
      <c r="F198" s="39">
        <f>'2018 год Приложение  5'!G121</f>
        <v>300.7</v>
      </c>
      <c r="G198" s="3"/>
      <c r="H198" s="28"/>
    </row>
    <row r="199" spans="1:8" ht="31.5">
      <c r="A199" s="62" t="s">
        <v>12</v>
      </c>
      <c r="B199" s="45" t="s">
        <v>196</v>
      </c>
      <c r="C199" s="45" t="s">
        <v>13</v>
      </c>
      <c r="D199" s="39">
        <f>'2018 год Приложение  5'!E122</f>
        <v>300.7</v>
      </c>
      <c r="E199" s="39">
        <f>'2018 год Приложение  5'!F122</f>
        <v>0</v>
      </c>
      <c r="F199" s="39">
        <f>'2018 год Приложение  5'!G122</f>
        <v>300.7</v>
      </c>
      <c r="G199" s="3"/>
      <c r="H199" s="28"/>
    </row>
    <row r="200" spans="1:8" ht="31.5">
      <c r="A200" s="105" t="s">
        <v>344</v>
      </c>
      <c r="B200" s="45" t="s">
        <v>343</v>
      </c>
      <c r="C200" s="17"/>
      <c r="D200" s="39">
        <f>'2018 год Приложение  5'!E123</f>
        <v>20</v>
      </c>
      <c r="E200" s="39">
        <f>'2018 год Приложение  5'!F123</f>
        <v>0</v>
      </c>
      <c r="F200" s="39">
        <f>'2018 год Приложение  5'!G123</f>
        <v>20</v>
      </c>
      <c r="G200" s="3"/>
      <c r="H200" s="28"/>
    </row>
    <row r="201" spans="1:8" ht="31.5">
      <c r="A201" s="24" t="s">
        <v>15</v>
      </c>
      <c r="B201" s="45" t="s">
        <v>343</v>
      </c>
      <c r="C201" s="17" t="s">
        <v>10</v>
      </c>
      <c r="D201" s="39">
        <f>'2018 год Приложение  5'!E124</f>
        <v>20</v>
      </c>
      <c r="E201" s="39">
        <f>'2018 год Приложение  5'!F124</f>
        <v>0</v>
      </c>
      <c r="F201" s="39">
        <f>'2018 год Приложение  5'!G124</f>
        <v>20</v>
      </c>
      <c r="G201" s="3"/>
      <c r="H201" s="28"/>
    </row>
    <row r="202" spans="1:8" ht="31.5">
      <c r="A202" s="62" t="s">
        <v>47</v>
      </c>
      <c r="B202" s="45" t="s">
        <v>197</v>
      </c>
      <c r="C202" s="45"/>
      <c r="D202" s="39">
        <f>'2018 год Приложение  5'!E125</f>
        <v>2000</v>
      </c>
      <c r="E202" s="39">
        <f>'2018 год Приложение  5'!F125</f>
        <v>0</v>
      </c>
      <c r="F202" s="39">
        <f>'2018 год Приложение  5'!G125</f>
        <v>2000</v>
      </c>
      <c r="G202" s="3"/>
      <c r="H202" s="28"/>
    </row>
    <row r="203" spans="1:8" ht="31.5">
      <c r="A203" s="24" t="s">
        <v>15</v>
      </c>
      <c r="B203" s="45" t="s">
        <v>197</v>
      </c>
      <c r="C203" s="45" t="s">
        <v>10</v>
      </c>
      <c r="D203" s="39">
        <f>'2018 год Приложение  5'!E126</f>
        <v>2000</v>
      </c>
      <c r="E203" s="39">
        <f>'2018 год Приложение  5'!F126</f>
        <v>0</v>
      </c>
      <c r="F203" s="39">
        <f>'2018 год Приложение  5'!G126</f>
        <v>2000</v>
      </c>
      <c r="G203" s="3"/>
      <c r="H203" s="28"/>
    </row>
    <row r="204" spans="1:8" ht="31.5">
      <c r="A204" s="24" t="s">
        <v>304</v>
      </c>
      <c r="B204" s="45" t="s">
        <v>270</v>
      </c>
      <c r="C204" s="17"/>
      <c r="D204" s="39">
        <f>'2018 год Приложение  5'!E127</f>
        <v>300</v>
      </c>
      <c r="E204" s="39">
        <f>'2018 год Приложение  5'!F127</f>
        <v>-300</v>
      </c>
      <c r="F204" s="39">
        <f>'2018 год Приложение  5'!G127</f>
        <v>0</v>
      </c>
      <c r="G204" s="3"/>
      <c r="H204" s="28"/>
    </row>
    <row r="205" spans="1:8" ht="31.5">
      <c r="A205" s="24" t="s">
        <v>15</v>
      </c>
      <c r="B205" s="45" t="s">
        <v>270</v>
      </c>
      <c r="C205" s="17" t="s">
        <v>10</v>
      </c>
      <c r="D205" s="39">
        <f>'2018 год Приложение  5'!E128</f>
        <v>300</v>
      </c>
      <c r="E205" s="39">
        <f>'2018 год Приложение  5'!F128</f>
        <v>-300</v>
      </c>
      <c r="F205" s="39">
        <f>'2018 год Приложение  5'!G128</f>
        <v>0</v>
      </c>
      <c r="G205" s="3"/>
      <c r="H205" s="28"/>
    </row>
    <row r="206" spans="1:8" ht="36" customHeight="1">
      <c r="A206" s="24" t="s">
        <v>414</v>
      </c>
      <c r="B206" s="45" t="s">
        <v>413</v>
      </c>
      <c r="C206" s="17"/>
      <c r="D206" s="39">
        <f>'2018 год Приложение  5'!E129</f>
        <v>0</v>
      </c>
      <c r="E206" s="39">
        <f>'2018 год Приложение  5'!F129</f>
        <v>263.9</v>
      </c>
      <c r="F206" s="39">
        <f>'2018 год Приложение  5'!G129</f>
        <v>263.9</v>
      </c>
      <c r="G206" s="3"/>
      <c r="H206" s="28"/>
    </row>
    <row r="207" spans="1:8" ht="31.5">
      <c r="A207" s="24" t="s">
        <v>15</v>
      </c>
      <c r="B207" s="45" t="s">
        <v>413</v>
      </c>
      <c r="C207" s="17" t="s">
        <v>10</v>
      </c>
      <c r="D207" s="39">
        <f>'2018 год Приложение  5'!E130</f>
        <v>0</v>
      </c>
      <c r="E207" s="39">
        <f>'2018 год Приложение  5'!F130</f>
        <v>263.9</v>
      </c>
      <c r="F207" s="39">
        <f>'2018 год Приложение  5'!G130</f>
        <v>263.9</v>
      </c>
      <c r="G207" s="3"/>
      <c r="H207" s="28"/>
    </row>
    <row r="208" spans="1:8" ht="47.25">
      <c r="A208" s="24" t="s">
        <v>271</v>
      </c>
      <c r="B208" s="45" t="s">
        <v>287</v>
      </c>
      <c r="C208" s="17"/>
      <c r="D208" s="39">
        <f>'2018 год Приложение  5'!E131</f>
        <v>100</v>
      </c>
      <c r="E208" s="39">
        <f>'2018 год Приложение  5'!F131</f>
        <v>0</v>
      </c>
      <c r="F208" s="39">
        <f>'2018 год Приложение  5'!G131</f>
        <v>100</v>
      </c>
      <c r="G208" s="3"/>
      <c r="H208" s="28"/>
    </row>
    <row r="209" spans="1:8" ht="31.5">
      <c r="A209" s="24" t="s">
        <v>15</v>
      </c>
      <c r="B209" s="45" t="s">
        <v>287</v>
      </c>
      <c r="C209" s="17" t="s">
        <v>10</v>
      </c>
      <c r="D209" s="39">
        <f>'2018 год Приложение  5'!E132</f>
        <v>100</v>
      </c>
      <c r="E209" s="39">
        <f>'2018 год Приложение  5'!F132</f>
        <v>0</v>
      </c>
      <c r="F209" s="39">
        <f>'2018 год Приложение  5'!G132</f>
        <v>100</v>
      </c>
      <c r="G209" s="3"/>
      <c r="H209" s="28"/>
    </row>
    <row r="210" spans="1:8" ht="31.5">
      <c r="A210" s="32" t="s">
        <v>96</v>
      </c>
      <c r="B210" s="33" t="s">
        <v>211</v>
      </c>
      <c r="C210" s="33" t="s">
        <v>0</v>
      </c>
      <c r="D210" s="34">
        <f>D211+D216+D229+D259+D270</f>
        <v>153364</v>
      </c>
      <c r="E210" s="34">
        <f>E211+E216+E229+E259+E270</f>
        <v>2649.1</v>
      </c>
      <c r="F210" s="34">
        <f>F211+F216+F229+F259+F270</f>
        <v>156013.1</v>
      </c>
      <c r="G210" s="28"/>
      <c r="H210" s="28"/>
    </row>
    <row r="211" spans="1:8" ht="31.5">
      <c r="A211" s="12" t="s">
        <v>97</v>
      </c>
      <c r="B211" s="13" t="s">
        <v>212</v>
      </c>
      <c r="C211" s="13" t="s">
        <v>0</v>
      </c>
      <c r="D211" s="14">
        <f>D212</f>
        <v>19435.299999999996</v>
      </c>
      <c r="E211" s="14">
        <f>E212</f>
        <v>0</v>
      </c>
      <c r="F211" s="14">
        <f>F212</f>
        <v>19435.299999999996</v>
      </c>
      <c r="G211" s="3"/>
      <c r="H211" s="28"/>
    </row>
    <row r="212" spans="1:8" ht="31.5">
      <c r="A212" s="79" t="s">
        <v>16</v>
      </c>
      <c r="B212" s="17" t="s">
        <v>213</v>
      </c>
      <c r="C212" s="23"/>
      <c r="D212" s="22">
        <f>SUM(D213:D215)</f>
        <v>19435.299999999996</v>
      </c>
      <c r="E212" s="22">
        <f>SUM(E213:E215)</f>
        <v>0</v>
      </c>
      <c r="F212" s="22">
        <f>SUM(F213:F215)</f>
        <v>19435.299999999996</v>
      </c>
      <c r="G212" s="3"/>
      <c r="H212" s="28"/>
    </row>
    <row r="213" spans="1:8" ht="63">
      <c r="A213" s="58" t="s">
        <v>17</v>
      </c>
      <c r="B213" s="17" t="s">
        <v>213</v>
      </c>
      <c r="C213" s="45" t="s">
        <v>18</v>
      </c>
      <c r="D213" s="22">
        <f>'2018 год Приложение  5'!E373</f>
        <v>18119.6</v>
      </c>
      <c r="E213" s="22">
        <f>'2018 год Приложение  5'!F373</f>
        <v>0</v>
      </c>
      <c r="F213" s="22">
        <f>'2018 год Приложение  5'!G373</f>
        <v>18119.6</v>
      </c>
      <c r="G213" s="3"/>
      <c r="H213" s="28"/>
    </row>
    <row r="214" spans="1:8" ht="31.5">
      <c r="A214" s="48" t="s">
        <v>15</v>
      </c>
      <c r="B214" s="17" t="s">
        <v>213</v>
      </c>
      <c r="C214" s="45" t="s">
        <v>10</v>
      </c>
      <c r="D214" s="22">
        <f>'2018 год Приложение  5'!E374</f>
        <v>1292.1000000000001</v>
      </c>
      <c r="E214" s="22">
        <f>'2018 год Приложение  5'!F374</f>
        <v>0</v>
      </c>
      <c r="F214" s="22">
        <f>'2018 год Приложение  5'!G374</f>
        <v>1292.1000000000001</v>
      </c>
      <c r="G214" s="3"/>
      <c r="H214" s="28"/>
    </row>
    <row r="215" spans="1:8" ht="15.75">
      <c r="A215" s="80" t="s">
        <v>11</v>
      </c>
      <c r="B215" s="17" t="s">
        <v>213</v>
      </c>
      <c r="C215" s="45" t="s">
        <v>14</v>
      </c>
      <c r="D215" s="22">
        <f>'2018 год Приложение  5'!E375</f>
        <v>23.6</v>
      </c>
      <c r="E215" s="22">
        <f>'2018 год Приложение  5'!F375</f>
        <v>0</v>
      </c>
      <c r="F215" s="22">
        <f>'2018 год Приложение  5'!G375</f>
        <v>23.6</v>
      </c>
      <c r="G215" s="3"/>
      <c r="H215" s="28"/>
    </row>
    <row r="216" spans="1:8" ht="31.5">
      <c r="A216" s="12" t="s">
        <v>98</v>
      </c>
      <c r="B216" s="13" t="s">
        <v>214</v>
      </c>
      <c r="C216" s="13" t="s">
        <v>0</v>
      </c>
      <c r="D216" s="14">
        <f>D217+D219+D221+D225</f>
        <v>24360.1</v>
      </c>
      <c r="E216" s="14">
        <f>E217+E219+E221+E225</f>
        <v>1200</v>
      </c>
      <c r="F216" s="14">
        <f>F217+F219+F221+F225</f>
        <v>25560.1</v>
      </c>
      <c r="G216" s="3"/>
      <c r="H216" s="28"/>
    </row>
    <row r="217" spans="1:8" ht="47.25">
      <c r="A217" s="18" t="s">
        <v>66</v>
      </c>
      <c r="B217" s="17" t="s">
        <v>215</v>
      </c>
      <c r="C217" s="9"/>
      <c r="D217" s="10">
        <f>D218</f>
        <v>3673</v>
      </c>
      <c r="E217" s="10">
        <f>E218</f>
        <v>1150</v>
      </c>
      <c r="F217" s="10">
        <f>F218</f>
        <v>4823</v>
      </c>
      <c r="G217" s="3"/>
      <c r="H217" s="28"/>
    </row>
    <row r="218" spans="1:8" ht="31.5">
      <c r="A218" s="48" t="s">
        <v>15</v>
      </c>
      <c r="B218" s="17" t="s">
        <v>215</v>
      </c>
      <c r="C218" s="45" t="s">
        <v>10</v>
      </c>
      <c r="D218" s="22">
        <f>'2018 год Приложение  5'!E304</f>
        <v>3673</v>
      </c>
      <c r="E218" s="22">
        <f>'2018 год Приложение  5'!F304</f>
        <v>1150</v>
      </c>
      <c r="F218" s="22">
        <f>'2018 год Приложение  5'!G304</f>
        <v>4823</v>
      </c>
      <c r="G218" s="3"/>
      <c r="H218" s="28"/>
    </row>
    <row r="219" spans="1:8" ht="23.25" customHeight="1">
      <c r="A219" s="59" t="s">
        <v>20</v>
      </c>
      <c r="B219" s="17" t="s">
        <v>216</v>
      </c>
      <c r="C219" s="23"/>
      <c r="D219" s="22">
        <f>D220</f>
        <v>300</v>
      </c>
      <c r="E219" s="22">
        <f>E220</f>
        <v>50</v>
      </c>
      <c r="F219" s="22">
        <f>F220</f>
        <v>350</v>
      </c>
      <c r="G219" s="3"/>
      <c r="H219" s="28"/>
    </row>
    <row r="220" spans="1:8" ht="31.5">
      <c r="A220" s="48" t="s">
        <v>15</v>
      </c>
      <c r="B220" s="17" t="s">
        <v>216</v>
      </c>
      <c r="C220" s="45" t="s">
        <v>10</v>
      </c>
      <c r="D220" s="22">
        <f>'2018 год Приложение  5'!E306</f>
        <v>300</v>
      </c>
      <c r="E220" s="22">
        <f>'2018 год Приложение  5'!F306</f>
        <v>50</v>
      </c>
      <c r="F220" s="22">
        <f>'2018 год Приложение  5'!G306</f>
        <v>350</v>
      </c>
      <c r="G220" s="3"/>
      <c r="H220" s="28"/>
    </row>
    <row r="221" spans="1:8" ht="31.5">
      <c r="A221" s="59" t="s">
        <v>16</v>
      </c>
      <c r="B221" s="17" t="s">
        <v>217</v>
      </c>
      <c r="C221" s="23"/>
      <c r="D221" s="22">
        <f>SUM(D222:D224)</f>
        <v>15972.1</v>
      </c>
      <c r="E221" s="22">
        <f>SUM(E222:E224)</f>
        <v>0</v>
      </c>
      <c r="F221" s="22">
        <f>SUM(F222:F224)</f>
        <v>15972.1</v>
      </c>
      <c r="G221" s="3"/>
      <c r="H221" s="28"/>
    </row>
    <row r="222" spans="1:8" ht="63">
      <c r="A222" s="58" t="s">
        <v>17</v>
      </c>
      <c r="B222" s="17" t="s">
        <v>217</v>
      </c>
      <c r="C222" s="45" t="s">
        <v>18</v>
      </c>
      <c r="D222" s="22">
        <f>'2018 год Приложение  5'!E308</f>
        <v>14145.5</v>
      </c>
      <c r="E222" s="22">
        <f>'2018 год Приложение  5'!F308</f>
        <v>0</v>
      </c>
      <c r="F222" s="22">
        <f>'2018 год Приложение  5'!G308</f>
        <v>14145.5</v>
      </c>
      <c r="G222" s="3"/>
      <c r="H222" s="28"/>
    </row>
    <row r="223" spans="1:8" ht="31.5">
      <c r="A223" s="48" t="s">
        <v>15</v>
      </c>
      <c r="B223" s="17" t="s">
        <v>217</v>
      </c>
      <c r="C223" s="45" t="s">
        <v>10</v>
      </c>
      <c r="D223" s="22">
        <f>'2018 год Приложение  5'!E309</f>
        <v>1811.6</v>
      </c>
      <c r="E223" s="22">
        <f>'2018 год Приложение  5'!F309</f>
        <v>0</v>
      </c>
      <c r="F223" s="22">
        <f>'2018 год Приложение  5'!G309</f>
        <v>1811.6</v>
      </c>
      <c r="G223" s="3"/>
      <c r="H223" s="28"/>
    </row>
    <row r="224" spans="1:8" ht="15.75">
      <c r="A224" s="77" t="s">
        <v>11</v>
      </c>
      <c r="B224" s="17" t="s">
        <v>217</v>
      </c>
      <c r="C224" s="45" t="s">
        <v>14</v>
      </c>
      <c r="D224" s="22">
        <f>'2018 год Приложение  5'!E310</f>
        <v>15</v>
      </c>
      <c r="E224" s="22">
        <f>'2018 год Приложение  5'!F310</f>
        <v>0</v>
      </c>
      <c r="F224" s="22">
        <f>'2018 год Приложение  5'!G310</f>
        <v>15</v>
      </c>
      <c r="G224" s="3"/>
      <c r="H224" s="28"/>
    </row>
    <row r="225" spans="1:8" ht="31.5">
      <c r="A225" s="59" t="s">
        <v>56</v>
      </c>
      <c r="B225" s="17" t="s">
        <v>218</v>
      </c>
      <c r="C225" s="23"/>
      <c r="D225" s="22">
        <f>SUM(D226:D228)</f>
        <v>4415</v>
      </c>
      <c r="E225" s="22">
        <f>SUM(E226:E228)</f>
        <v>0</v>
      </c>
      <c r="F225" s="22">
        <f>SUM(F226:F228)</f>
        <v>4415</v>
      </c>
      <c r="G225" s="3"/>
      <c r="H225" s="28"/>
    </row>
    <row r="226" spans="1:8" ht="63">
      <c r="A226" s="47" t="s">
        <v>17</v>
      </c>
      <c r="B226" s="17" t="s">
        <v>218</v>
      </c>
      <c r="C226" s="23" t="s">
        <v>18</v>
      </c>
      <c r="D226" s="22">
        <f>'2018 год Приложение  5'!E312</f>
        <v>1007.0999999999999</v>
      </c>
      <c r="E226" s="22">
        <f>'2018 год Приложение  5'!F312</f>
        <v>0</v>
      </c>
      <c r="F226" s="22">
        <f>'2018 год Приложение  5'!G312</f>
        <v>1007.0999999999999</v>
      </c>
      <c r="G226" s="3"/>
      <c r="H226" s="28"/>
    </row>
    <row r="227" spans="1:8" ht="31.5">
      <c r="A227" s="48" t="s">
        <v>15</v>
      </c>
      <c r="B227" s="17" t="s">
        <v>218</v>
      </c>
      <c r="C227" s="45" t="s">
        <v>10</v>
      </c>
      <c r="D227" s="22">
        <f>'2018 год Приложение  5'!E313</f>
        <v>2707.9</v>
      </c>
      <c r="E227" s="22">
        <f>'2018 год Приложение  5'!F313</f>
        <v>0</v>
      </c>
      <c r="F227" s="22">
        <f>'2018 год Приложение  5'!G313</f>
        <v>2707.9</v>
      </c>
      <c r="G227" s="3"/>
      <c r="H227" s="28"/>
    </row>
    <row r="228" spans="1:8" ht="15.75">
      <c r="A228" s="77" t="s">
        <v>11</v>
      </c>
      <c r="B228" s="17" t="s">
        <v>218</v>
      </c>
      <c r="C228" s="45" t="s">
        <v>14</v>
      </c>
      <c r="D228" s="22">
        <f>'2018 год Приложение  5'!E314</f>
        <v>700</v>
      </c>
      <c r="E228" s="22">
        <f>'2018 год Приложение  5'!F314</f>
        <v>0</v>
      </c>
      <c r="F228" s="22">
        <f>'2018 год Приложение  5'!G314</f>
        <v>700</v>
      </c>
      <c r="G228" s="3"/>
      <c r="H228" s="28"/>
    </row>
    <row r="229" spans="1:8" ht="15.75">
      <c r="A229" s="12" t="s">
        <v>99</v>
      </c>
      <c r="B229" s="13" t="s">
        <v>219</v>
      </c>
      <c r="C229" s="13" t="s">
        <v>0</v>
      </c>
      <c r="D229" s="14">
        <f>D230+D232+D237+D244+D247+D250+D253+D256+D241</f>
        <v>108594.80000000002</v>
      </c>
      <c r="E229" s="14">
        <f>E230+E232+E237+E244+E247+E250+E253+E256+E241</f>
        <v>1449.1</v>
      </c>
      <c r="F229" s="14">
        <f>F230+F232+F237+F244+F247+F250+F253+F256+F241</f>
        <v>110043.90000000002</v>
      </c>
      <c r="G229" s="3"/>
      <c r="H229" s="28"/>
    </row>
    <row r="230" spans="1:8" ht="31.5">
      <c r="A230" s="18" t="s">
        <v>22</v>
      </c>
      <c r="B230" s="17" t="s">
        <v>220</v>
      </c>
      <c r="C230" s="9"/>
      <c r="D230" s="10">
        <f>D231</f>
        <v>200</v>
      </c>
      <c r="E230" s="10">
        <f>E231</f>
        <v>0</v>
      </c>
      <c r="F230" s="10">
        <f>F231</f>
        <v>200</v>
      </c>
      <c r="G230" s="3"/>
      <c r="H230" s="28"/>
    </row>
    <row r="231" spans="1:8" ht="31.5">
      <c r="A231" s="63" t="s">
        <v>15</v>
      </c>
      <c r="B231" s="17" t="s">
        <v>220</v>
      </c>
      <c r="C231" s="30" t="s">
        <v>10</v>
      </c>
      <c r="D231" s="39">
        <f>'2018 год Приложение  5'!E136</f>
        <v>200</v>
      </c>
      <c r="E231" s="39">
        <f>'2018 год Приложение  5'!F136</f>
        <v>0</v>
      </c>
      <c r="F231" s="39">
        <f>'2018 год Приложение  5'!G136</f>
        <v>200</v>
      </c>
      <c r="G231" s="3"/>
      <c r="H231" s="28"/>
    </row>
    <row r="232" spans="1:8" ht="31.5">
      <c r="A232" s="81" t="s">
        <v>16</v>
      </c>
      <c r="B232" s="17" t="s">
        <v>221</v>
      </c>
      <c r="C232" s="38"/>
      <c r="D232" s="39">
        <f>SUM(D233:D236)</f>
        <v>94866.40000000001</v>
      </c>
      <c r="E232" s="39">
        <f>SUM(E233:E236)</f>
        <v>1449.1</v>
      </c>
      <c r="F232" s="39">
        <f>SUM(F233:F236)</f>
        <v>96315.50000000001</v>
      </c>
      <c r="G232" s="3"/>
      <c r="H232" s="28"/>
    </row>
    <row r="233" spans="1:8" ht="63">
      <c r="A233" s="72" t="s">
        <v>17</v>
      </c>
      <c r="B233" s="17" t="s">
        <v>221</v>
      </c>
      <c r="C233" s="30" t="s">
        <v>18</v>
      </c>
      <c r="D233" s="39">
        <f>'2018 год Приложение  5'!E138</f>
        <v>76653.1</v>
      </c>
      <c r="E233" s="39">
        <f>'2018 год Приложение  5'!F138</f>
        <v>1449.1</v>
      </c>
      <c r="F233" s="39">
        <f>'2018 год Приложение  5'!G138</f>
        <v>78102.20000000001</v>
      </c>
      <c r="G233" s="3"/>
      <c r="H233" s="28"/>
    </row>
    <row r="234" spans="1:8" ht="31.5">
      <c r="A234" s="82" t="s">
        <v>15</v>
      </c>
      <c r="B234" s="17" t="s">
        <v>221</v>
      </c>
      <c r="C234" s="30" t="s">
        <v>10</v>
      </c>
      <c r="D234" s="39">
        <f>'2018 год Приложение  5'!E139</f>
        <v>10006</v>
      </c>
      <c r="E234" s="39">
        <f>'2018 год Приложение  5'!F139</f>
        <v>0</v>
      </c>
      <c r="F234" s="39">
        <f>'2018 год Приложение  5'!G139</f>
        <v>10006</v>
      </c>
      <c r="G234" s="3"/>
      <c r="H234" s="28"/>
    </row>
    <row r="235" spans="1:8" ht="15.75">
      <c r="A235" s="71" t="s">
        <v>85</v>
      </c>
      <c r="B235" s="17" t="s">
        <v>221</v>
      </c>
      <c r="C235" s="30" t="s">
        <v>19</v>
      </c>
      <c r="D235" s="39">
        <f>'2018 год Приложение  5'!E140</f>
        <v>7850.3</v>
      </c>
      <c r="E235" s="39">
        <f>'2018 год Приложение  5'!F140</f>
        <v>0</v>
      </c>
      <c r="F235" s="39">
        <f>'2018 год Приложение  5'!G140</f>
        <v>7850.3</v>
      </c>
      <c r="G235" s="3"/>
      <c r="H235" s="28"/>
    </row>
    <row r="236" spans="1:8" ht="15.75">
      <c r="A236" s="83" t="s">
        <v>11</v>
      </c>
      <c r="B236" s="17" t="s">
        <v>221</v>
      </c>
      <c r="C236" s="30" t="s">
        <v>14</v>
      </c>
      <c r="D236" s="39">
        <f>'2018 год Приложение  5'!E141</f>
        <v>357</v>
      </c>
      <c r="E236" s="39">
        <f>'2018 год Приложение  5'!F141</f>
        <v>0</v>
      </c>
      <c r="F236" s="39">
        <f>'2018 год Приложение  5'!G141</f>
        <v>357</v>
      </c>
      <c r="G236" s="3"/>
      <c r="H236" s="28"/>
    </row>
    <row r="237" spans="1:8" ht="31.5">
      <c r="A237" s="18" t="s">
        <v>63</v>
      </c>
      <c r="B237" s="17" t="s">
        <v>222</v>
      </c>
      <c r="C237" s="9"/>
      <c r="D237" s="10">
        <f>D239+D238+D240</f>
        <v>10814.7</v>
      </c>
      <c r="E237" s="10">
        <f>E239+E238+E240</f>
        <v>0</v>
      </c>
      <c r="F237" s="10">
        <f>F239+F238+F240</f>
        <v>10814.7</v>
      </c>
      <c r="G237" s="3"/>
      <c r="H237" s="28"/>
    </row>
    <row r="238" spans="1:8" ht="63">
      <c r="A238" s="63" t="s">
        <v>17</v>
      </c>
      <c r="B238" s="17" t="s">
        <v>222</v>
      </c>
      <c r="C238" s="30" t="s">
        <v>18</v>
      </c>
      <c r="D238" s="39">
        <f>'2018 год Приложение  5'!E143</f>
        <v>9183</v>
      </c>
      <c r="E238" s="39">
        <f>'2018 год Приложение  5'!F143</f>
        <v>0</v>
      </c>
      <c r="F238" s="39">
        <f>'2018 год Приложение  5'!G143</f>
        <v>9183</v>
      </c>
      <c r="G238" s="3"/>
      <c r="H238" s="28"/>
    </row>
    <row r="239" spans="1:8" ht="31.5">
      <c r="A239" s="82" t="s">
        <v>15</v>
      </c>
      <c r="B239" s="17" t="s">
        <v>222</v>
      </c>
      <c r="C239" s="30" t="s">
        <v>10</v>
      </c>
      <c r="D239" s="39">
        <f>'2018 год Приложение  5'!E144</f>
        <v>1275.7</v>
      </c>
      <c r="E239" s="39">
        <f>'2018 год Приложение  5'!F144</f>
        <v>0</v>
      </c>
      <c r="F239" s="39">
        <f>'2018 год Приложение  5'!G144</f>
        <v>1275.7</v>
      </c>
      <c r="G239" s="3"/>
      <c r="H239" s="28"/>
    </row>
    <row r="240" spans="1:8" ht="15.75">
      <c r="A240" s="18" t="s">
        <v>11</v>
      </c>
      <c r="B240" s="17" t="s">
        <v>222</v>
      </c>
      <c r="C240" s="30" t="s">
        <v>14</v>
      </c>
      <c r="D240" s="39">
        <f>'2018 год Приложение  5'!E145</f>
        <v>356</v>
      </c>
      <c r="E240" s="39">
        <f>'2018 год Приложение  5'!F145</f>
        <v>0</v>
      </c>
      <c r="F240" s="39">
        <f>'2018 год Приложение  5'!G145</f>
        <v>356</v>
      </c>
      <c r="G240" s="3"/>
      <c r="H240" s="28"/>
    </row>
    <row r="241" spans="1:8" ht="84.75" customHeight="1">
      <c r="A241" s="108" t="s">
        <v>376</v>
      </c>
      <c r="B241" s="30" t="s">
        <v>263</v>
      </c>
      <c r="C241" s="30"/>
      <c r="D241" s="40">
        <f>D242+D243</f>
        <v>47.8</v>
      </c>
      <c r="E241" s="40">
        <f>E242+E243</f>
        <v>0</v>
      </c>
      <c r="F241" s="40">
        <f>F242+F243</f>
        <v>47.8</v>
      </c>
      <c r="G241" s="3"/>
      <c r="H241" s="28"/>
    </row>
    <row r="242" spans="1:8" ht="63">
      <c r="A242" s="47" t="s">
        <v>17</v>
      </c>
      <c r="B242" s="30" t="s">
        <v>263</v>
      </c>
      <c r="C242" s="30" t="s">
        <v>18</v>
      </c>
      <c r="D242" s="40">
        <f>'2018 год Приложение  5'!E147</f>
        <v>32.8</v>
      </c>
      <c r="E242" s="40">
        <f>'2018 год Приложение  5'!F147</f>
        <v>0</v>
      </c>
      <c r="F242" s="40">
        <f>'2018 год Приложение  5'!G147</f>
        <v>32.8</v>
      </c>
      <c r="G242" s="3"/>
      <c r="H242" s="28"/>
    </row>
    <row r="243" spans="1:8" ht="31.5">
      <c r="A243" s="48" t="s">
        <v>15</v>
      </c>
      <c r="B243" s="30" t="s">
        <v>263</v>
      </c>
      <c r="C243" s="30" t="s">
        <v>10</v>
      </c>
      <c r="D243" s="40">
        <f>'2018 год Приложение  5'!E148</f>
        <v>15</v>
      </c>
      <c r="E243" s="40">
        <f>'2018 год Приложение  5'!F148</f>
        <v>0</v>
      </c>
      <c r="F243" s="40">
        <f>'2018 год Приложение  5'!G148</f>
        <v>15</v>
      </c>
      <c r="G243" s="3"/>
      <c r="H243" s="28"/>
    </row>
    <row r="244" spans="1:8" ht="78.75">
      <c r="A244" s="41" t="s">
        <v>277</v>
      </c>
      <c r="B244" s="30" t="s">
        <v>230</v>
      </c>
      <c r="C244" s="38"/>
      <c r="D244" s="40">
        <f>D245+D246</f>
        <v>100.8</v>
      </c>
      <c r="E244" s="40">
        <f>E245+E246</f>
        <v>0</v>
      </c>
      <c r="F244" s="40">
        <f>F245+F246</f>
        <v>100.8</v>
      </c>
      <c r="G244" s="3"/>
      <c r="H244" s="28"/>
    </row>
    <row r="245" spans="1:8" ht="63">
      <c r="A245" s="73" t="s">
        <v>17</v>
      </c>
      <c r="B245" s="30" t="s">
        <v>230</v>
      </c>
      <c r="C245" s="30" t="s">
        <v>18</v>
      </c>
      <c r="D245" s="40">
        <f>'2018 год Приложение  5'!E150</f>
        <v>98.5</v>
      </c>
      <c r="E245" s="40">
        <f>'2018 год Приложение  5'!F150</f>
        <v>0</v>
      </c>
      <c r="F245" s="40">
        <f>'2018 год Приложение  5'!G150</f>
        <v>98.5</v>
      </c>
      <c r="G245" s="3"/>
      <c r="H245" s="28"/>
    </row>
    <row r="246" spans="1:8" ht="31.5">
      <c r="A246" s="82" t="s">
        <v>15</v>
      </c>
      <c r="B246" s="30" t="s">
        <v>230</v>
      </c>
      <c r="C246" s="30" t="s">
        <v>10</v>
      </c>
      <c r="D246" s="40">
        <f>'2018 год Приложение  5'!E151</f>
        <v>2.3</v>
      </c>
      <c r="E246" s="40">
        <f>'2018 год Приложение  5'!F151</f>
        <v>0</v>
      </c>
      <c r="F246" s="40">
        <f>'2018 год Приложение  5'!G151</f>
        <v>2.3</v>
      </c>
      <c r="G246" s="3"/>
      <c r="H246" s="28"/>
    </row>
    <row r="247" spans="1:8" ht="78.75">
      <c r="A247" s="42" t="s">
        <v>378</v>
      </c>
      <c r="B247" s="30" t="s">
        <v>231</v>
      </c>
      <c r="C247" s="38"/>
      <c r="D247" s="40">
        <f>D248+D249</f>
        <v>70.6</v>
      </c>
      <c r="E247" s="40">
        <f>E248+E249</f>
        <v>0</v>
      </c>
      <c r="F247" s="40">
        <f>F248+F249</f>
        <v>70.6</v>
      </c>
      <c r="G247" s="3"/>
      <c r="H247" s="28"/>
    </row>
    <row r="248" spans="1:8" ht="63">
      <c r="A248" s="73" t="s">
        <v>17</v>
      </c>
      <c r="B248" s="30" t="s">
        <v>231</v>
      </c>
      <c r="C248" s="30" t="s">
        <v>18</v>
      </c>
      <c r="D248" s="40">
        <f>'2018 год Приложение  5'!E153</f>
        <v>65.6</v>
      </c>
      <c r="E248" s="40">
        <f>'2018 год Приложение  5'!F153</f>
        <v>0</v>
      </c>
      <c r="F248" s="40">
        <f>'2018 год Приложение  5'!G153</f>
        <v>65.6</v>
      </c>
      <c r="G248" s="3"/>
      <c r="H248" s="28"/>
    </row>
    <row r="249" spans="1:8" ht="31.5">
      <c r="A249" s="82" t="s">
        <v>15</v>
      </c>
      <c r="B249" s="30" t="s">
        <v>231</v>
      </c>
      <c r="C249" s="30" t="s">
        <v>10</v>
      </c>
      <c r="D249" s="40">
        <f>'2018 год Приложение  5'!E154</f>
        <v>5</v>
      </c>
      <c r="E249" s="40">
        <f>'2018 год Приложение  5'!F154</f>
        <v>0</v>
      </c>
      <c r="F249" s="40">
        <f>'2018 год Приложение  5'!G154</f>
        <v>5</v>
      </c>
      <c r="H249" s="28"/>
    </row>
    <row r="250" spans="1:8" ht="126">
      <c r="A250" s="133" t="s">
        <v>282</v>
      </c>
      <c r="B250" s="45" t="s">
        <v>232</v>
      </c>
      <c r="C250" s="38"/>
      <c r="D250" s="39">
        <f>D251+D252</f>
        <v>755.6</v>
      </c>
      <c r="E250" s="39">
        <f>E251+E252</f>
        <v>0</v>
      </c>
      <c r="F250" s="39">
        <f>F251+F252</f>
        <v>755.6</v>
      </c>
      <c r="H250" s="28"/>
    </row>
    <row r="251" spans="1:8" ht="63">
      <c r="A251" s="73" t="s">
        <v>17</v>
      </c>
      <c r="B251" s="45" t="s">
        <v>232</v>
      </c>
      <c r="C251" s="30" t="s">
        <v>18</v>
      </c>
      <c r="D251" s="39">
        <f>'2018 год Приложение  5'!E156</f>
        <v>738.7</v>
      </c>
      <c r="E251" s="39">
        <f>'2018 год Приложение  5'!F156</f>
        <v>0</v>
      </c>
      <c r="F251" s="39">
        <f>'2018 год Приложение  5'!G156</f>
        <v>738.7</v>
      </c>
      <c r="H251" s="28"/>
    </row>
    <row r="252" spans="1:8" ht="31.5">
      <c r="A252" s="82" t="s">
        <v>15</v>
      </c>
      <c r="B252" s="45" t="s">
        <v>232</v>
      </c>
      <c r="C252" s="30" t="s">
        <v>10</v>
      </c>
      <c r="D252" s="39">
        <f>'2018 год Приложение  5'!E157</f>
        <v>16.9</v>
      </c>
      <c r="E252" s="39">
        <f>'2018 год Приложение  5'!F157</f>
        <v>0</v>
      </c>
      <c r="F252" s="39">
        <f>'2018 год Приложение  5'!G157</f>
        <v>16.9</v>
      </c>
      <c r="H252" s="28"/>
    </row>
    <row r="253" spans="1:8" ht="63">
      <c r="A253" s="25" t="s">
        <v>265</v>
      </c>
      <c r="B253" s="30" t="s">
        <v>233</v>
      </c>
      <c r="C253" s="38"/>
      <c r="D253" s="40">
        <f>D254+D255</f>
        <v>70.7</v>
      </c>
      <c r="E253" s="40">
        <f>E254+E255</f>
        <v>0</v>
      </c>
      <c r="F253" s="40">
        <f>F254+F255</f>
        <v>70.7</v>
      </c>
      <c r="H253" s="28"/>
    </row>
    <row r="254" spans="1:8" ht="63">
      <c r="A254" s="73" t="s">
        <v>17</v>
      </c>
      <c r="B254" s="30" t="s">
        <v>233</v>
      </c>
      <c r="C254" s="30" t="s">
        <v>18</v>
      </c>
      <c r="D254" s="39">
        <f>'2018 год Приложение  5'!E159</f>
        <v>65.7</v>
      </c>
      <c r="E254" s="39">
        <f>'2018 год Приложение  5'!F159</f>
        <v>0</v>
      </c>
      <c r="F254" s="39">
        <f>'2018 год Приложение  5'!G159</f>
        <v>65.7</v>
      </c>
      <c r="H254" s="28"/>
    </row>
    <row r="255" spans="1:8" ht="31.5">
      <c r="A255" s="82" t="s">
        <v>15</v>
      </c>
      <c r="B255" s="30" t="s">
        <v>233</v>
      </c>
      <c r="C255" s="30" t="s">
        <v>10</v>
      </c>
      <c r="D255" s="39">
        <f>'2018 год Приложение  5'!E160</f>
        <v>5</v>
      </c>
      <c r="E255" s="39">
        <f>'2018 год Приложение  5'!F160</f>
        <v>0</v>
      </c>
      <c r="F255" s="39">
        <f>'2018 год Приложение  5'!G160</f>
        <v>5</v>
      </c>
      <c r="H255" s="28"/>
    </row>
    <row r="256" spans="1:8" ht="31.5">
      <c r="A256" s="48" t="s">
        <v>56</v>
      </c>
      <c r="B256" s="17" t="s">
        <v>223</v>
      </c>
      <c r="C256" s="45"/>
      <c r="D256" s="10">
        <f>D257+D258</f>
        <v>1668.2</v>
      </c>
      <c r="E256" s="10">
        <f>E257+E258</f>
        <v>0</v>
      </c>
      <c r="F256" s="10">
        <f>F257+F258</f>
        <v>1668.1999999999998</v>
      </c>
      <c r="G256" s="3"/>
      <c r="H256" s="28"/>
    </row>
    <row r="257" spans="1:8" ht="31.5">
      <c r="A257" s="63" t="s">
        <v>15</v>
      </c>
      <c r="B257" s="17" t="s">
        <v>223</v>
      </c>
      <c r="C257" s="30" t="s">
        <v>10</v>
      </c>
      <c r="D257" s="39">
        <f>'2018 год Приложение  5'!E162</f>
        <v>1317.2</v>
      </c>
      <c r="E257" s="39">
        <f>'2018 год Приложение  5'!F162</f>
        <v>17.1</v>
      </c>
      <c r="F257" s="39">
        <f>'2018 год Приложение  5'!G162</f>
        <v>1334.3</v>
      </c>
      <c r="G257" s="3"/>
      <c r="H257" s="28"/>
    </row>
    <row r="258" spans="1:8" ht="15.75">
      <c r="A258" s="48" t="s">
        <v>11</v>
      </c>
      <c r="B258" s="17" t="s">
        <v>223</v>
      </c>
      <c r="C258" s="30" t="s">
        <v>14</v>
      </c>
      <c r="D258" s="39">
        <f>'2018 год Приложение  5'!E163</f>
        <v>351</v>
      </c>
      <c r="E258" s="39">
        <f>'2018 год Приложение  5'!F163</f>
        <v>-17.1</v>
      </c>
      <c r="F258" s="39">
        <f>'2018 год Приложение  5'!G163</f>
        <v>333.9</v>
      </c>
      <c r="G258" s="3"/>
      <c r="H258" s="28"/>
    </row>
    <row r="259" spans="1:8" ht="15.75">
      <c r="A259" s="12" t="s">
        <v>89</v>
      </c>
      <c r="B259" s="13" t="s">
        <v>224</v>
      </c>
      <c r="C259" s="13" t="s">
        <v>0</v>
      </c>
      <c r="D259" s="14">
        <f>D260+D264+D268+D266+D262</f>
        <v>968.8</v>
      </c>
      <c r="E259" s="14">
        <f>E260+E264+E268+E266+E262</f>
        <v>0</v>
      </c>
      <c r="F259" s="14">
        <f>F260+F264+F268+F266+F262</f>
        <v>968.8</v>
      </c>
      <c r="H259" s="28"/>
    </row>
    <row r="260" spans="1:8" ht="47.25">
      <c r="A260" s="18" t="s">
        <v>23</v>
      </c>
      <c r="B260" s="17" t="s">
        <v>225</v>
      </c>
      <c r="C260" s="9"/>
      <c r="D260" s="10">
        <f>D261</f>
        <v>47</v>
      </c>
      <c r="E260" s="10">
        <f>E261</f>
        <v>0</v>
      </c>
      <c r="F260" s="10">
        <f>F261</f>
        <v>47</v>
      </c>
      <c r="H260" s="28"/>
    </row>
    <row r="261" spans="1:8" ht="31.5">
      <c r="A261" s="63" t="s">
        <v>15</v>
      </c>
      <c r="B261" s="17" t="s">
        <v>225</v>
      </c>
      <c r="C261" s="30" t="s">
        <v>10</v>
      </c>
      <c r="D261" s="39">
        <f>'2018 год Приложение  5'!E166</f>
        <v>47</v>
      </c>
      <c r="E261" s="39">
        <f>'2018 год Приложение  5'!F166</f>
        <v>0</v>
      </c>
      <c r="F261" s="39">
        <f>'2018 год Приложение  5'!G166</f>
        <v>47</v>
      </c>
      <c r="H261" s="28"/>
    </row>
    <row r="262" spans="1:8" ht="37.5" customHeight="1">
      <c r="A262" s="48" t="s">
        <v>345</v>
      </c>
      <c r="B262" s="17" t="s">
        <v>346</v>
      </c>
      <c r="C262" s="9"/>
      <c r="D262" s="39">
        <f>D263</f>
        <v>60</v>
      </c>
      <c r="E262" s="39">
        <f>E263</f>
        <v>0</v>
      </c>
      <c r="F262" s="39">
        <f>F263</f>
        <v>60</v>
      </c>
      <c r="H262" s="28"/>
    </row>
    <row r="263" spans="1:8" ht="31.5">
      <c r="A263" s="48" t="s">
        <v>15</v>
      </c>
      <c r="B263" s="17" t="s">
        <v>346</v>
      </c>
      <c r="C263" s="45" t="s">
        <v>10</v>
      </c>
      <c r="D263" s="39">
        <f>'2018 год Приложение  5'!E168</f>
        <v>60</v>
      </c>
      <c r="E263" s="39">
        <f>'2018 год Приложение  5'!F168</f>
        <v>0</v>
      </c>
      <c r="F263" s="39">
        <f>'2018 год Приложение  5'!G168</f>
        <v>60</v>
      </c>
      <c r="H263" s="28"/>
    </row>
    <row r="264" spans="1:8" ht="63">
      <c r="A264" s="18" t="s">
        <v>24</v>
      </c>
      <c r="B264" s="17" t="s">
        <v>226</v>
      </c>
      <c r="C264" s="9"/>
      <c r="D264" s="10">
        <f>D265</f>
        <v>590</v>
      </c>
      <c r="E264" s="10">
        <f>E265</f>
        <v>0</v>
      </c>
      <c r="F264" s="10">
        <f>F265</f>
        <v>590</v>
      </c>
      <c r="H264" s="28"/>
    </row>
    <row r="265" spans="1:8" ht="31.5">
      <c r="A265" s="63" t="s">
        <v>15</v>
      </c>
      <c r="B265" s="17" t="s">
        <v>226</v>
      </c>
      <c r="C265" s="30" t="s">
        <v>10</v>
      </c>
      <c r="D265" s="39">
        <f>'2018 год Приложение  5'!E170</f>
        <v>590</v>
      </c>
      <c r="E265" s="39">
        <f>'2018 год Приложение  5'!F170</f>
        <v>0</v>
      </c>
      <c r="F265" s="39">
        <f>'2018 год Приложение  5'!G170</f>
        <v>590</v>
      </c>
      <c r="H265" s="28"/>
    </row>
    <row r="266" spans="1:8" ht="31.5">
      <c r="A266" s="48" t="s">
        <v>273</v>
      </c>
      <c r="B266" s="17" t="s">
        <v>272</v>
      </c>
      <c r="C266" s="38"/>
      <c r="D266" s="39">
        <f>'2018 год Приложение  5'!E171</f>
        <v>171.8</v>
      </c>
      <c r="E266" s="39">
        <f>'2018 год Приложение  5'!F171</f>
        <v>0</v>
      </c>
      <c r="F266" s="39">
        <f>'2018 год Приложение  5'!G171</f>
        <v>171.8</v>
      </c>
      <c r="H266" s="28"/>
    </row>
    <row r="267" spans="1:8" ht="31.5">
      <c r="A267" s="48" t="s">
        <v>15</v>
      </c>
      <c r="B267" s="17" t="s">
        <v>272</v>
      </c>
      <c r="C267" s="30" t="s">
        <v>10</v>
      </c>
      <c r="D267" s="39">
        <f>'2018 год Приложение  5'!E172</f>
        <v>171.8</v>
      </c>
      <c r="E267" s="39">
        <f>'2018 год Приложение  5'!F172</f>
        <v>0</v>
      </c>
      <c r="F267" s="39">
        <f>'2018 год Приложение  5'!G172</f>
        <v>171.8</v>
      </c>
      <c r="H267" s="28"/>
    </row>
    <row r="268" spans="1:8" ht="15.75">
      <c r="A268" s="75" t="s">
        <v>76</v>
      </c>
      <c r="B268" s="17" t="s">
        <v>227</v>
      </c>
      <c r="C268" s="38"/>
      <c r="D268" s="39">
        <f>'2018 год Приложение  5'!E173</f>
        <v>100</v>
      </c>
      <c r="E268" s="39">
        <f>'2018 год Приложение  5'!F173</f>
        <v>0</v>
      </c>
      <c r="F268" s="39">
        <f>'2018 год Приложение  5'!G173</f>
        <v>100</v>
      </c>
      <c r="H268" s="28"/>
    </row>
    <row r="269" spans="1:8" ht="31.5">
      <c r="A269" s="63" t="s">
        <v>15</v>
      </c>
      <c r="B269" s="17" t="s">
        <v>227</v>
      </c>
      <c r="C269" s="30" t="s">
        <v>10</v>
      </c>
      <c r="D269" s="39">
        <f>'2018 год Приложение  5'!E174</f>
        <v>100</v>
      </c>
      <c r="E269" s="39">
        <f>'2018 год Приложение  5'!F174</f>
        <v>0</v>
      </c>
      <c r="F269" s="39">
        <f>'2018 год Приложение  5'!G174</f>
        <v>100</v>
      </c>
      <c r="H269" s="28"/>
    </row>
    <row r="270" spans="1:8" ht="31.5">
      <c r="A270" s="12" t="s">
        <v>100</v>
      </c>
      <c r="B270" s="13" t="s">
        <v>228</v>
      </c>
      <c r="C270" s="13" t="s">
        <v>0</v>
      </c>
      <c r="D270" s="14">
        <f aca="true" t="shared" si="2" ref="D270:F271">D271</f>
        <v>5</v>
      </c>
      <c r="E270" s="14">
        <f t="shared" si="2"/>
        <v>0</v>
      </c>
      <c r="F270" s="14">
        <f t="shared" si="2"/>
        <v>5</v>
      </c>
      <c r="H270" s="28"/>
    </row>
    <row r="271" spans="1:8" ht="31.5">
      <c r="A271" s="74" t="s">
        <v>108</v>
      </c>
      <c r="B271" s="17" t="s">
        <v>229</v>
      </c>
      <c r="C271" s="38"/>
      <c r="D271" s="39">
        <f t="shared" si="2"/>
        <v>5</v>
      </c>
      <c r="E271" s="39">
        <f t="shared" si="2"/>
        <v>0</v>
      </c>
      <c r="F271" s="39">
        <f t="shared" si="2"/>
        <v>5</v>
      </c>
      <c r="H271" s="28"/>
    </row>
    <row r="272" spans="1:8" ht="31.5">
      <c r="A272" s="63" t="s">
        <v>15</v>
      </c>
      <c r="B272" s="17" t="s">
        <v>229</v>
      </c>
      <c r="C272" s="30" t="s">
        <v>10</v>
      </c>
      <c r="D272" s="39">
        <f>'2018 год Приложение  5'!E177</f>
        <v>5</v>
      </c>
      <c r="E272" s="39">
        <f>'2018 год Приложение  5'!F177</f>
        <v>0</v>
      </c>
      <c r="F272" s="39">
        <f>'2018 год Приложение  5'!G177</f>
        <v>5</v>
      </c>
      <c r="H272" s="28"/>
    </row>
    <row r="273" spans="1:8" ht="31.5">
      <c r="A273" s="32" t="s">
        <v>101</v>
      </c>
      <c r="B273" s="33" t="s">
        <v>186</v>
      </c>
      <c r="C273" s="33" t="s">
        <v>0</v>
      </c>
      <c r="D273" s="34">
        <f>D274+D281+D284</f>
        <v>16582.9</v>
      </c>
      <c r="E273" s="34">
        <f>E274+E281+E284</f>
        <v>0</v>
      </c>
      <c r="F273" s="34">
        <f>F274+F281+F284</f>
        <v>16582.9</v>
      </c>
      <c r="H273" s="28"/>
    </row>
    <row r="274" spans="1:8" ht="31.5">
      <c r="A274" s="12" t="s">
        <v>64</v>
      </c>
      <c r="B274" s="13" t="s">
        <v>198</v>
      </c>
      <c r="C274" s="13" t="s">
        <v>0</v>
      </c>
      <c r="D274" s="14">
        <f>D275+D277</f>
        <v>16059.4</v>
      </c>
      <c r="E274" s="14">
        <f>E275+E277</f>
        <v>0</v>
      </c>
      <c r="F274" s="14">
        <f>F275+F277</f>
        <v>16059.4</v>
      </c>
      <c r="G274" s="29"/>
      <c r="H274" s="28"/>
    </row>
    <row r="275" spans="1:8" ht="15.75">
      <c r="A275" s="16" t="s">
        <v>38</v>
      </c>
      <c r="B275" s="38" t="s">
        <v>199</v>
      </c>
      <c r="C275" s="11"/>
      <c r="D275" s="22">
        <f>D276</f>
        <v>32</v>
      </c>
      <c r="E275" s="22">
        <f>E276</f>
        <v>0</v>
      </c>
      <c r="F275" s="22">
        <f>F276</f>
        <v>32</v>
      </c>
      <c r="H275" s="28"/>
    </row>
    <row r="276" spans="1:8" ht="31.5">
      <c r="A276" s="44" t="s">
        <v>15</v>
      </c>
      <c r="B276" s="38" t="s">
        <v>199</v>
      </c>
      <c r="C276" s="30" t="s">
        <v>10</v>
      </c>
      <c r="D276" s="39">
        <f>'2018 год Приложение  5'!E181</f>
        <v>32</v>
      </c>
      <c r="E276" s="39">
        <f>'2018 год Приложение  5'!F181</f>
        <v>0</v>
      </c>
      <c r="F276" s="39">
        <f>'2018 год Приложение  5'!G181</f>
        <v>32</v>
      </c>
      <c r="H276" s="28"/>
    </row>
    <row r="277" spans="1:8" ht="15.75">
      <c r="A277" s="44" t="s">
        <v>80</v>
      </c>
      <c r="B277" s="38" t="s">
        <v>200</v>
      </c>
      <c r="C277" s="76"/>
      <c r="D277" s="39">
        <f>D279+D278+D280</f>
        <v>16027.4</v>
      </c>
      <c r="E277" s="39">
        <f>E279+E278+E280</f>
        <v>0</v>
      </c>
      <c r="F277" s="39">
        <f>F279+F278+F280</f>
        <v>16027.4</v>
      </c>
      <c r="H277" s="28"/>
    </row>
    <row r="278" spans="1:8" ht="63">
      <c r="A278" s="71" t="s">
        <v>17</v>
      </c>
      <c r="B278" s="38" t="s">
        <v>200</v>
      </c>
      <c r="C278" s="30" t="s">
        <v>18</v>
      </c>
      <c r="D278" s="39">
        <f>'2018 год Приложение  5'!E183</f>
        <v>14982.7</v>
      </c>
      <c r="E278" s="39">
        <f>'2018 год Приложение  5'!F183</f>
        <v>0</v>
      </c>
      <c r="F278" s="39">
        <f>'2018 год Приложение  5'!G183</f>
        <v>14982.7</v>
      </c>
      <c r="H278" s="28"/>
    </row>
    <row r="279" spans="1:8" ht="31.5">
      <c r="A279" s="44" t="s">
        <v>15</v>
      </c>
      <c r="B279" s="38" t="s">
        <v>200</v>
      </c>
      <c r="C279" s="30" t="s">
        <v>10</v>
      </c>
      <c r="D279" s="39">
        <f>'2018 год Приложение  5'!E184</f>
        <v>992.9</v>
      </c>
      <c r="E279" s="39">
        <f>'2018 год Приложение  5'!F184</f>
        <v>0</v>
      </c>
      <c r="F279" s="39">
        <f>'2018 год Приложение  5'!G184</f>
        <v>992.9</v>
      </c>
      <c r="H279" s="28"/>
    </row>
    <row r="280" spans="1:8" ht="15.75">
      <c r="A280" s="44" t="s">
        <v>11</v>
      </c>
      <c r="B280" s="38" t="s">
        <v>266</v>
      </c>
      <c r="C280" s="30" t="s">
        <v>14</v>
      </c>
      <c r="D280" s="39">
        <f>'2018 год Приложение  5'!E185</f>
        <v>51.8</v>
      </c>
      <c r="E280" s="39">
        <f>'2018 год Приложение  5'!F185</f>
        <v>0</v>
      </c>
      <c r="F280" s="39">
        <f>'2018 год Приложение  5'!G185</f>
        <v>51.8</v>
      </c>
      <c r="H280" s="28"/>
    </row>
    <row r="281" spans="1:8" ht="31.5">
      <c r="A281" s="26" t="s">
        <v>106</v>
      </c>
      <c r="B281" s="13" t="s">
        <v>185</v>
      </c>
      <c r="C281" s="13"/>
      <c r="D281" s="14">
        <f aca="true" t="shared" si="3" ref="D281:F282">D282</f>
        <v>373.5</v>
      </c>
      <c r="E281" s="14">
        <f t="shared" si="3"/>
        <v>0</v>
      </c>
      <c r="F281" s="14">
        <f t="shared" si="3"/>
        <v>373.5</v>
      </c>
      <c r="H281" s="28"/>
    </row>
    <row r="282" spans="1:8" ht="31.5">
      <c r="A282" s="24" t="s">
        <v>39</v>
      </c>
      <c r="B282" s="38" t="s">
        <v>201</v>
      </c>
      <c r="C282" s="23"/>
      <c r="D282" s="22">
        <f t="shared" si="3"/>
        <v>373.5</v>
      </c>
      <c r="E282" s="22">
        <f t="shared" si="3"/>
        <v>0</v>
      </c>
      <c r="F282" s="22">
        <f t="shared" si="3"/>
        <v>373.5</v>
      </c>
      <c r="H282" s="28"/>
    </row>
    <row r="283" spans="1:8" ht="31.5">
      <c r="A283" s="44" t="s">
        <v>15</v>
      </c>
      <c r="B283" s="38" t="s">
        <v>201</v>
      </c>
      <c r="C283" s="38" t="s">
        <v>10</v>
      </c>
      <c r="D283" s="39">
        <f>'2018 год Приложение  5'!E188</f>
        <v>373.5</v>
      </c>
      <c r="E283" s="39">
        <f>'2018 год Приложение  5'!F188</f>
        <v>0</v>
      </c>
      <c r="F283" s="39">
        <f>'2018 год Приложение  5'!G188</f>
        <v>373.5</v>
      </c>
      <c r="H283" s="28"/>
    </row>
    <row r="284" spans="1:8" ht="31.5">
      <c r="A284" s="26" t="s">
        <v>136</v>
      </c>
      <c r="B284" s="13" t="s">
        <v>202</v>
      </c>
      <c r="C284" s="13"/>
      <c r="D284" s="14">
        <f>D287+D285+D289</f>
        <v>150</v>
      </c>
      <c r="E284" s="14">
        <f>E287+E285+E289</f>
        <v>0</v>
      </c>
      <c r="F284" s="14">
        <f>F287+F285+F289</f>
        <v>150</v>
      </c>
      <c r="H284" s="28"/>
    </row>
    <row r="285" spans="1:8" ht="63">
      <c r="A285" s="43" t="s">
        <v>137</v>
      </c>
      <c r="B285" s="38" t="s">
        <v>203</v>
      </c>
      <c r="C285" s="23"/>
      <c r="D285" s="39">
        <f>'2018 год Приложение  5'!E190</f>
        <v>40</v>
      </c>
      <c r="E285" s="39">
        <f>'2018 год Приложение  5'!F190</f>
        <v>0</v>
      </c>
      <c r="F285" s="39">
        <f>'2018 год Приложение  5'!G190</f>
        <v>40</v>
      </c>
      <c r="H285" s="28"/>
    </row>
    <row r="286" spans="1:8" ht="31.5">
      <c r="A286" s="43" t="s">
        <v>15</v>
      </c>
      <c r="B286" s="38" t="s">
        <v>203</v>
      </c>
      <c r="C286" s="23" t="s">
        <v>10</v>
      </c>
      <c r="D286" s="39">
        <f>'2018 год Приложение  5'!E191</f>
        <v>40</v>
      </c>
      <c r="E286" s="39">
        <f>'2018 год Приложение  5'!F191</f>
        <v>0</v>
      </c>
      <c r="F286" s="39">
        <f>'2018 год Приложение  5'!G191</f>
        <v>40</v>
      </c>
      <c r="H286" s="28"/>
    </row>
    <row r="287" spans="1:8" ht="63">
      <c r="A287" s="43" t="s">
        <v>138</v>
      </c>
      <c r="B287" s="38" t="s">
        <v>204</v>
      </c>
      <c r="C287" s="23"/>
      <c r="D287" s="39">
        <f>'2018 год Приложение  5'!E192</f>
        <v>70</v>
      </c>
      <c r="E287" s="39">
        <f>'2018 год Приложение  5'!F192</f>
        <v>0</v>
      </c>
      <c r="F287" s="39">
        <f>'2018 год Приложение  5'!G192</f>
        <v>70</v>
      </c>
      <c r="H287" s="28"/>
    </row>
    <row r="288" spans="1:8" ht="31.5">
      <c r="A288" s="43" t="s">
        <v>15</v>
      </c>
      <c r="B288" s="38" t="s">
        <v>204</v>
      </c>
      <c r="C288" s="23" t="s">
        <v>10</v>
      </c>
      <c r="D288" s="39">
        <f>'2018 год Приложение  5'!E193</f>
        <v>70</v>
      </c>
      <c r="E288" s="39">
        <f>'2018 год Приложение  5'!F193</f>
        <v>0</v>
      </c>
      <c r="F288" s="39">
        <f>'2018 год Приложение  5'!G193</f>
        <v>70</v>
      </c>
      <c r="H288" s="28"/>
    </row>
    <row r="289" spans="1:8" ht="47.25">
      <c r="A289" s="43" t="s">
        <v>139</v>
      </c>
      <c r="B289" s="38" t="s">
        <v>205</v>
      </c>
      <c r="C289" s="23"/>
      <c r="D289" s="39">
        <f>'2018 год Приложение  5'!E194</f>
        <v>40</v>
      </c>
      <c r="E289" s="39">
        <f>'2018 год Приложение  5'!F194</f>
        <v>0</v>
      </c>
      <c r="F289" s="39">
        <f>'2018 год Приложение  5'!G194</f>
        <v>40</v>
      </c>
      <c r="H289" s="28"/>
    </row>
    <row r="290" spans="1:8" ht="31.5">
      <c r="A290" s="43" t="s">
        <v>15</v>
      </c>
      <c r="B290" s="38" t="s">
        <v>205</v>
      </c>
      <c r="C290" s="23" t="s">
        <v>10</v>
      </c>
      <c r="D290" s="39">
        <f>'2018 год Приложение  5'!E195</f>
        <v>40</v>
      </c>
      <c r="E290" s="39">
        <f>'2018 год Приложение  5'!F195</f>
        <v>0</v>
      </c>
      <c r="F290" s="39">
        <f>'2018 год Приложение  5'!G195</f>
        <v>40</v>
      </c>
      <c r="H290" s="28"/>
    </row>
    <row r="291" spans="1:8" ht="31.5">
      <c r="A291" s="32" t="s">
        <v>102</v>
      </c>
      <c r="B291" s="33" t="s">
        <v>234</v>
      </c>
      <c r="C291" s="33" t="s">
        <v>0</v>
      </c>
      <c r="D291" s="34">
        <f>D292+D295+D306</f>
        <v>23489.4</v>
      </c>
      <c r="E291" s="34">
        <f>E292+E295+E306</f>
        <v>1489.6</v>
      </c>
      <c r="F291" s="34">
        <f>F292+F295+F306</f>
        <v>24979</v>
      </c>
      <c r="H291" s="28"/>
    </row>
    <row r="292" spans="1:8" ht="31.5">
      <c r="A292" s="12" t="s">
        <v>103</v>
      </c>
      <c r="B292" s="13" t="s">
        <v>235</v>
      </c>
      <c r="C292" s="13" t="s">
        <v>0</v>
      </c>
      <c r="D292" s="14">
        <f aca="true" t="shared" si="4" ref="D292:F293">D293</f>
        <v>50</v>
      </c>
      <c r="E292" s="14">
        <f t="shared" si="4"/>
        <v>0</v>
      </c>
      <c r="F292" s="14">
        <f t="shared" si="4"/>
        <v>50</v>
      </c>
      <c r="G292" s="29"/>
      <c r="H292" s="28"/>
    </row>
    <row r="293" spans="1:8" ht="31.5">
      <c r="A293" s="44" t="s">
        <v>65</v>
      </c>
      <c r="B293" s="30" t="s">
        <v>236</v>
      </c>
      <c r="C293" s="30"/>
      <c r="D293" s="40">
        <f t="shared" si="4"/>
        <v>50</v>
      </c>
      <c r="E293" s="40">
        <f t="shared" si="4"/>
        <v>0</v>
      </c>
      <c r="F293" s="40">
        <f t="shared" si="4"/>
        <v>50</v>
      </c>
      <c r="H293" s="28"/>
    </row>
    <row r="294" spans="1:8" ht="63">
      <c r="A294" s="71" t="s">
        <v>17</v>
      </c>
      <c r="B294" s="30" t="s">
        <v>236</v>
      </c>
      <c r="C294" s="30" t="s">
        <v>18</v>
      </c>
      <c r="D294" s="40">
        <f>'2018 год Приложение  5'!E199</f>
        <v>50</v>
      </c>
      <c r="E294" s="40">
        <f>'2018 год Приложение  5'!F199</f>
        <v>0</v>
      </c>
      <c r="F294" s="40">
        <f>'2018 год Приложение  5'!G199</f>
        <v>50</v>
      </c>
      <c r="H294" s="28"/>
    </row>
    <row r="295" spans="1:8" ht="47.25">
      <c r="A295" s="12" t="s">
        <v>104</v>
      </c>
      <c r="B295" s="13" t="s">
        <v>187</v>
      </c>
      <c r="C295" s="13" t="s">
        <v>0</v>
      </c>
      <c r="D295" s="14">
        <f>D296+D300+D302+D298+D304</f>
        <v>23339.4</v>
      </c>
      <c r="E295" s="14">
        <f>E296+E300+E302+E298+E304</f>
        <v>1489.6</v>
      </c>
      <c r="F295" s="14">
        <f>F296+F300+F302+F298+F304</f>
        <v>24829</v>
      </c>
      <c r="H295" s="28"/>
    </row>
    <row r="296" spans="1:8" ht="78.75">
      <c r="A296" s="16" t="s">
        <v>40</v>
      </c>
      <c r="B296" s="17" t="s">
        <v>237</v>
      </c>
      <c r="C296" s="17"/>
      <c r="D296" s="19">
        <f>D297</f>
        <v>1195.5</v>
      </c>
      <c r="E296" s="19">
        <f>E297</f>
        <v>0</v>
      </c>
      <c r="F296" s="19">
        <f>F297</f>
        <v>1195.5</v>
      </c>
      <c r="H296" s="28"/>
    </row>
    <row r="297" spans="1:8" ht="15.75">
      <c r="A297" s="44" t="s">
        <v>31</v>
      </c>
      <c r="B297" s="17" t="s">
        <v>237</v>
      </c>
      <c r="C297" s="30" t="s">
        <v>19</v>
      </c>
      <c r="D297" s="40">
        <f>'2018 год Приложение  5'!E368</f>
        <v>1195.5</v>
      </c>
      <c r="E297" s="40">
        <f>'2018 год Приложение  5'!F368</f>
        <v>0</v>
      </c>
      <c r="F297" s="40">
        <f>'2018 год Приложение  5'!G368</f>
        <v>1195.5</v>
      </c>
      <c r="H297" s="28"/>
    </row>
    <row r="298" spans="1:8" ht="94.5" customHeight="1">
      <c r="A298" s="144" t="s">
        <v>83</v>
      </c>
      <c r="B298" s="142" t="s">
        <v>293</v>
      </c>
      <c r="C298" s="30"/>
      <c r="D298" s="40">
        <f>D299</f>
        <v>20683.9</v>
      </c>
      <c r="E298" s="40">
        <f>E299</f>
        <v>0</v>
      </c>
      <c r="F298" s="40">
        <f>F299</f>
        <v>20683.9</v>
      </c>
      <c r="H298" s="28"/>
    </row>
    <row r="299" spans="1:8" ht="31.5">
      <c r="A299" s="44" t="s">
        <v>33</v>
      </c>
      <c r="B299" s="17" t="s">
        <v>293</v>
      </c>
      <c r="C299" s="30" t="s">
        <v>28</v>
      </c>
      <c r="D299" s="40">
        <f>'2018 год Приложение  5'!E202</f>
        <v>20683.9</v>
      </c>
      <c r="E299" s="40">
        <f>'2018 год Приложение  5'!F202</f>
        <v>0</v>
      </c>
      <c r="F299" s="40">
        <f>'2018 год Приложение  5'!G202</f>
        <v>20683.9</v>
      </c>
      <c r="H299" s="28"/>
    </row>
    <row r="300" spans="1:8" ht="63">
      <c r="A300" s="24" t="s">
        <v>419</v>
      </c>
      <c r="B300" s="17" t="s">
        <v>421</v>
      </c>
      <c r="C300" s="45"/>
      <c r="D300" s="40">
        <f>D301</f>
        <v>0</v>
      </c>
      <c r="E300" s="40">
        <f>E301</f>
        <v>744.8</v>
      </c>
      <c r="F300" s="40">
        <f>F301</f>
        <v>744.8</v>
      </c>
      <c r="H300" s="28"/>
    </row>
    <row r="301" spans="1:8" ht="15.75">
      <c r="A301" s="43" t="s">
        <v>31</v>
      </c>
      <c r="B301" s="17" t="s">
        <v>421</v>
      </c>
      <c r="C301" s="45" t="s">
        <v>19</v>
      </c>
      <c r="D301" s="40">
        <f>'2018 год Приложение  5'!E204</f>
        <v>0</v>
      </c>
      <c r="E301" s="40">
        <f>'2018 год Приложение  5'!F204</f>
        <v>744.8</v>
      </c>
      <c r="F301" s="40">
        <f>'2018 год Приложение  5'!G204</f>
        <v>744.8</v>
      </c>
      <c r="H301" s="28"/>
    </row>
    <row r="302" spans="1:8" ht="47.25">
      <c r="A302" s="24" t="s">
        <v>420</v>
      </c>
      <c r="B302" s="17" t="s">
        <v>422</v>
      </c>
      <c r="C302" s="45"/>
      <c r="D302" s="40">
        <f>'2018 год Приложение  5'!E205</f>
        <v>0</v>
      </c>
      <c r="E302" s="40">
        <f>'2018 год Приложение  5'!F205</f>
        <v>744.8</v>
      </c>
      <c r="F302" s="40">
        <f>'2018 год Приложение  5'!G205</f>
        <v>744.8</v>
      </c>
      <c r="H302" s="28"/>
    </row>
    <row r="303" spans="1:8" ht="15.75">
      <c r="A303" s="43" t="s">
        <v>31</v>
      </c>
      <c r="B303" s="17" t="s">
        <v>422</v>
      </c>
      <c r="C303" s="45" t="s">
        <v>19</v>
      </c>
      <c r="D303" s="40">
        <f>'2018 год Приложение  5'!E206</f>
        <v>0</v>
      </c>
      <c r="E303" s="40">
        <f>'2018 год Приложение  5'!F206</f>
        <v>744.8</v>
      </c>
      <c r="F303" s="40">
        <f>'2018 год Приложение  5'!G206</f>
        <v>744.8</v>
      </c>
      <c r="H303" s="28"/>
    </row>
    <row r="304" spans="1:8" ht="54.75" customHeight="1">
      <c r="A304" s="43" t="s">
        <v>288</v>
      </c>
      <c r="B304" s="17" t="s">
        <v>379</v>
      </c>
      <c r="C304" s="45"/>
      <c r="D304" s="40">
        <f>D305</f>
        <v>1460</v>
      </c>
      <c r="E304" s="40">
        <f>E305</f>
        <v>0</v>
      </c>
      <c r="F304" s="40">
        <f>F305</f>
        <v>1460</v>
      </c>
      <c r="H304" s="28"/>
    </row>
    <row r="305" spans="1:8" ht="15.75">
      <c r="A305" s="43" t="s">
        <v>31</v>
      </c>
      <c r="B305" s="17" t="s">
        <v>379</v>
      </c>
      <c r="C305" s="45" t="s">
        <v>19</v>
      </c>
      <c r="D305" s="40">
        <f>'2018 год Приложение  5'!E208</f>
        <v>1460</v>
      </c>
      <c r="E305" s="40">
        <f>'2018 год Приложение  5'!F208</f>
        <v>0</v>
      </c>
      <c r="F305" s="40">
        <f>D305+E305</f>
        <v>1460</v>
      </c>
      <c r="H305" s="28"/>
    </row>
    <row r="306" spans="1:8" ht="31.5">
      <c r="A306" s="12" t="s">
        <v>105</v>
      </c>
      <c r="B306" s="13" t="s">
        <v>238</v>
      </c>
      <c r="C306" s="13" t="s">
        <v>0</v>
      </c>
      <c r="D306" s="14">
        <f>D307+D309</f>
        <v>100</v>
      </c>
      <c r="E306" s="14">
        <f>E307+E309</f>
        <v>0</v>
      </c>
      <c r="F306" s="14">
        <f>F307+F309</f>
        <v>100</v>
      </c>
      <c r="H306" s="28"/>
    </row>
    <row r="307" spans="1:8" ht="31.5">
      <c r="A307" s="16" t="s">
        <v>41</v>
      </c>
      <c r="B307" s="17" t="s">
        <v>239</v>
      </c>
      <c r="C307" s="17"/>
      <c r="D307" s="19">
        <f>D308</f>
        <v>80</v>
      </c>
      <c r="E307" s="19">
        <f>E308</f>
        <v>0</v>
      </c>
      <c r="F307" s="19">
        <f>F308</f>
        <v>80</v>
      </c>
      <c r="H307" s="28"/>
    </row>
    <row r="308" spans="1:8" ht="31.5">
      <c r="A308" s="84" t="s">
        <v>12</v>
      </c>
      <c r="B308" s="17" t="s">
        <v>239</v>
      </c>
      <c r="C308" s="30" t="s">
        <v>13</v>
      </c>
      <c r="D308" s="40">
        <f>'2018 год Приложение  5'!E211</f>
        <v>80</v>
      </c>
      <c r="E308" s="40">
        <f>'2018 год Приложение  5'!F211</f>
        <v>0</v>
      </c>
      <c r="F308" s="40">
        <f>'2018 год Приложение  5'!G211</f>
        <v>80</v>
      </c>
      <c r="H308" s="28"/>
    </row>
    <row r="309" spans="1:8" ht="47.25">
      <c r="A309" s="16" t="s">
        <v>290</v>
      </c>
      <c r="B309" s="17" t="s">
        <v>284</v>
      </c>
      <c r="C309" s="17"/>
      <c r="D309" s="19">
        <f>D310</f>
        <v>20</v>
      </c>
      <c r="E309" s="19">
        <f>E310</f>
        <v>0</v>
      </c>
      <c r="F309" s="19">
        <f>F310</f>
        <v>20</v>
      </c>
      <c r="H309" s="28"/>
    </row>
    <row r="310" spans="1:8" ht="31.5">
      <c r="A310" s="78" t="s">
        <v>12</v>
      </c>
      <c r="B310" s="17" t="s">
        <v>284</v>
      </c>
      <c r="C310" s="45" t="s">
        <v>13</v>
      </c>
      <c r="D310" s="40">
        <f>'2018 год Приложение  5'!E213</f>
        <v>20</v>
      </c>
      <c r="E310" s="40">
        <f>'2018 год Приложение  5'!F213</f>
        <v>0</v>
      </c>
      <c r="F310" s="40">
        <f>'2018 год Приложение  5'!G213</f>
        <v>20</v>
      </c>
      <c r="H310" s="28"/>
    </row>
    <row r="311" spans="1:8" ht="15.75">
      <c r="A311" s="35" t="s">
        <v>35</v>
      </c>
      <c r="B311" s="36" t="s">
        <v>147</v>
      </c>
      <c r="C311" s="36" t="s">
        <v>0</v>
      </c>
      <c r="D311" s="37">
        <f>D312+D314+D318+D322+D342+D346+D348+D350+D354+D356+D358+D360+D362+D368+D364+D366+D338+D340+D344+D370+D324+D330+D332+D326+D328+D334+D336+D352</f>
        <v>75822.40000000001</v>
      </c>
      <c r="E311" s="37">
        <f>E312+E314+E318+E322+E342+E346+E348+E350+E354+E356+E358+E360+E362+E368+E364+E366+E338+E340+E344+E370+E324+E330+E332+E326+E328+E334+E336+E352</f>
        <v>3592.9000000000005</v>
      </c>
      <c r="F311" s="37">
        <f>F312+F314+F318+F322+F342+F346+F348+F350+F354+F356+F358+F360+F362+F368+F364+F366+F338+F340+F344+F370+F324+F330+F332+F326+F328+F334+F336+F352</f>
        <v>79415.29999999999</v>
      </c>
      <c r="H311" s="28"/>
    </row>
    <row r="312" spans="1:8" ht="31.5">
      <c r="A312" s="25" t="s">
        <v>281</v>
      </c>
      <c r="B312" s="45" t="s">
        <v>158</v>
      </c>
      <c r="C312" s="23"/>
      <c r="D312" s="46">
        <f>D313</f>
        <v>1166.3</v>
      </c>
      <c r="E312" s="46">
        <f>E313</f>
        <v>0</v>
      </c>
      <c r="F312" s="46">
        <f>F313</f>
        <v>1166.3</v>
      </c>
      <c r="H312" s="28"/>
    </row>
    <row r="313" spans="1:8" ht="63">
      <c r="A313" s="47" t="s">
        <v>17</v>
      </c>
      <c r="B313" s="45" t="s">
        <v>158</v>
      </c>
      <c r="C313" s="23" t="s">
        <v>18</v>
      </c>
      <c r="D313" s="46">
        <f>'2018 год Приложение  5'!E18</f>
        <v>1166.3</v>
      </c>
      <c r="E313" s="46">
        <f>'2018 год Приложение  5'!F18</f>
        <v>0</v>
      </c>
      <c r="F313" s="46">
        <f>'2018 год Приложение  5'!G18</f>
        <v>1166.3</v>
      </c>
      <c r="H313" s="28"/>
    </row>
    <row r="314" spans="1:8" ht="31.5">
      <c r="A314" s="47" t="s">
        <v>36</v>
      </c>
      <c r="B314" s="45" t="s">
        <v>159</v>
      </c>
      <c r="C314" s="45" t="s">
        <v>0</v>
      </c>
      <c r="D314" s="46">
        <f>D316+D315+D317</f>
        <v>497.49999999999994</v>
      </c>
      <c r="E314" s="46">
        <f>E316+E315+E317</f>
        <v>0</v>
      </c>
      <c r="F314" s="46">
        <f>F316+F315+F317</f>
        <v>497.49999999999994</v>
      </c>
      <c r="H314" s="28"/>
    </row>
    <row r="315" spans="1:8" ht="63">
      <c r="A315" s="58" t="s">
        <v>17</v>
      </c>
      <c r="B315" s="45" t="s">
        <v>159</v>
      </c>
      <c r="C315" s="45" t="s">
        <v>18</v>
      </c>
      <c r="D315" s="46">
        <f>'2018 год Приложение  5'!E20</f>
        <v>101.6</v>
      </c>
      <c r="E315" s="46">
        <f>'2018 год Приложение  5'!F20</f>
        <v>-1.7</v>
      </c>
      <c r="F315" s="46">
        <f>'2018 год Приложение  5'!G20</f>
        <v>99.89999999999999</v>
      </c>
      <c r="H315" s="28"/>
    </row>
    <row r="316" spans="1:8" ht="31.5">
      <c r="A316" s="48" t="s">
        <v>15</v>
      </c>
      <c r="B316" s="45" t="s">
        <v>159</v>
      </c>
      <c r="C316" s="45" t="s">
        <v>10</v>
      </c>
      <c r="D316" s="46">
        <f>'2018 год Приложение  5'!E21</f>
        <v>392.7</v>
      </c>
      <c r="E316" s="46">
        <f>'2018 год Приложение  5'!F21</f>
        <v>1.7</v>
      </c>
      <c r="F316" s="46">
        <f>'2018 год Приложение  5'!G21</f>
        <v>394.4</v>
      </c>
      <c r="H316" s="28"/>
    </row>
    <row r="317" spans="1:8" ht="15.75">
      <c r="A317" s="48" t="s">
        <v>11</v>
      </c>
      <c r="B317" s="45" t="s">
        <v>159</v>
      </c>
      <c r="C317" s="45" t="s">
        <v>14</v>
      </c>
      <c r="D317" s="46">
        <f>'2018 год Приложение  5'!E22</f>
        <v>3.2</v>
      </c>
      <c r="E317" s="46">
        <f>'2018 год Приложение  5'!F22</f>
        <v>0</v>
      </c>
      <c r="F317" s="46">
        <f>'2018 год Приложение  5'!G22</f>
        <v>3.2</v>
      </c>
      <c r="H317" s="28"/>
    </row>
    <row r="318" spans="1:8" ht="31.5">
      <c r="A318" s="47" t="s">
        <v>37</v>
      </c>
      <c r="B318" s="45" t="s">
        <v>157</v>
      </c>
      <c r="C318" s="45" t="s">
        <v>0</v>
      </c>
      <c r="D318" s="46">
        <f>D319+D320+D321</f>
        <v>2379.8</v>
      </c>
      <c r="E318" s="46">
        <f>E319+E320+E321</f>
        <v>0</v>
      </c>
      <c r="F318" s="46">
        <f>F319+F320+F321</f>
        <v>2379.8</v>
      </c>
      <c r="H318" s="28"/>
    </row>
    <row r="319" spans="1:8" ht="63">
      <c r="A319" s="47" t="s">
        <v>17</v>
      </c>
      <c r="B319" s="45" t="s">
        <v>157</v>
      </c>
      <c r="C319" s="45" t="s">
        <v>18</v>
      </c>
      <c r="D319" s="46">
        <f>'2018 год Приложение  5'!E24</f>
        <v>2108.7</v>
      </c>
      <c r="E319" s="46">
        <f>'2018 год Приложение  5'!F24</f>
        <v>-13.6</v>
      </c>
      <c r="F319" s="46">
        <f>'2018 год Приложение  5'!G24</f>
        <v>2095.1</v>
      </c>
      <c r="H319" s="28"/>
    </row>
    <row r="320" spans="1:8" ht="31.5">
      <c r="A320" s="48" t="s">
        <v>15</v>
      </c>
      <c r="B320" s="45" t="s">
        <v>157</v>
      </c>
      <c r="C320" s="23" t="s">
        <v>10</v>
      </c>
      <c r="D320" s="46">
        <f>'2018 год Приложение  5'!E25</f>
        <v>269.29999999999995</v>
      </c>
      <c r="E320" s="46">
        <f>'2018 год Приложение  5'!F25</f>
        <v>13.6</v>
      </c>
      <c r="F320" s="46">
        <f>'2018 год Приложение  5'!G25</f>
        <v>282.9</v>
      </c>
      <c r="H320" s="28"/>
    </row>
    <row r="321" spans="1:8" ht="15.75">
      <c r="A321" s="48" t="s">
        <v>11</v>
      </c>
      <c r="B321" s="45" t="s">
        <v>157</v>
      </c>
      <c r="C321" s="23" t="s">
        <v>14</v>
      </c>
      <c r="D321" s="46">
        <f>'2018 год Приложение  5'!E26</f>
        <v>1.8</v>
      </c>
      <c r="E321" s="46">
        <f>'2018 год Приложение  5'!F26</f>
        <v>0</v>
      </c>
      <c r="F321" s="46">
        <f>'2018 год Приложение  5'!G26</f>
        <v>1.8</v>
      </c>
      <c r="H321" s="28"/>
    </row>
    <row r="322" spans="1:8" ht="31.5">
      <c r="A322" s="24" t="s">
        <v>77</v>
      </c>
      <c r="B322" s="45" t="s">
        <v>155</v>
      </c>
      <c r="C322" s="70"/>
      <c r="D322" s="46">
        <f>D323</f>
        <v>21612.1</v>
      </c>
      <c r="E322" s="46">
        <f>E323</f>
        <v>741.7</v>
      </c>
      <c r="F322" s="46">
        <f>F323</f>
        <v>22353.8</v>
      </c>
      <c r="H322" s="28"/>
    </row>
    <row r="323" spans="1:8" ht="15.75">
      <c r="A323" s="50" t="s">
        <v>11</v>
      </c>
      <c r="B323" s="45" t="s">
        <v>155</v>
      </c>
      <c r="C323" s="45" t="s">
        <v>14</v>
      </c>
      <c r="D323" s="46">
        <f>'2018 год Приложение  5'!E216+'2018 год Приложение  5'!E378</f>
        <v>21612.1</v>
      </c>
      <c r="E323" s="46">
        <f>'2018 год Приложение  5'!F216+'2018 год Приложение  5'!F378+'2018 год Приложение  5'!F285</f>
        <v>741.7</v>
      </c>
      <c r="F323" s="46">
        <f>E323+D323</f>
        <v>22353.8</v>
      </c>
      <c r="H323" s="28"/>
    </row>
    <row r="324" spans="1:8" ht="63">
      <c r="A324" s="24" t="s">
        <v>370</v>
      </c>
      <c r="B324" s="134" t="s">
        <v>369</v>
      </c>
      <c r="C324" s="126"/>
      <c r="D324" s="46">
        <f>D325</f>
        <v>11.9</v>
      </c>
      <c r="E324" s="46">
        <f>E325</f>
        <v>0</v>
      </c>
      <c r="F324" s="46">
        <f>F325</f>
        <v>11.9</v>
      </c>
      <c r="H324" s="28"/>
    </row>
    <row r="325" spans="1:8" ht="31.5">
      <c r="A325" s="48" t="s">
        <v>15</v>
      </c>
      <c r="B325" s="134" t="s">
        <v>369</v>
      </c>
      <c r="C325" s="126" t="s">
        <v>10</v>
      </c>
      <c r="D325" s="46">
        <f>'2018 год Приложение  5'!E380</f>
        <v>11.9</v>
      </c>
      <c r="E325" s="46">
        <f>'2018 год Приложение  5'!F380</f>
        <v>0</v>
      </c>
      <c r="F325" s="46">
        <f>D325+E325</f>
        <v>11.9</v>
      </c>
      <c r="H325" s="28"/>
    </row>
    <row r="326" spans="1:8" ht="141.75">
      <c r="A326" s="224" t="s">
        <v>405</v>
      </c>
      <c r="B326" s="45" t="s">
        <v>406</v>
      </c>
      <c r="C326" s="45"/>
      <c r="D326" s="46">
        <f>D327</f>
        <v>0</v>
      </c>
      <c r="E326" s="46">
        <f>E327</f>
        <v>13.4</v>
      </c>
      <c r="F326" s="46">
        <f>F327</f>
        <v>13.4</v>
      </c>
      <c r="H326" s="28"/>
    </row>
    <row r="327" spans="1:8" ht="31.5">
      <c r="A327" s="50" t="s">
        <v>15</v>
      </c>
      <c r="B327" s="45" t="s">
        <v>406</v>
      </c>
      <c r="C327" s="45" t="s">
        <v>10</v>
      </c>
      <c r="D327" s="46">
        <f>'2018 год Приложение  5'!E218</f>
        <v>0</v>
      </c>
      <c r="E327" s="46">
        <f>'2018 год Приложение  5'!F218</f>
        <v>13.4</v>
      </c>
      <c r="F327" s="46">
        <f>D327+E327</f>
        <v>13.4</v>
      </c>
      <c r="H327" s="28"/>
    </row>
    <row r="328" spans="1:8" ht="63">
      <c r="A328" s="50" t="s">
        <v>407</v>
      </c>
      <c r="B328" s="45" t="s">
        <v>408</v>
      </c>
      <c r="C328" s="45"/>
      <c r="D328" s="46">
        <f>D329</f>
        <v>0</v>
      </c>
      <c r="E328" s="46">
        <f>E329</f>
        <v>9.3</v>
      </c>
      <c r="F328" s="46">
        <f>F329</f>
        <v>9.3</v>
      </c>
      <c r="H328" s="28"/>
    </row>
    <row r="329" spans="1:8" ht="31.5">
      <c r="A329" s="50" t="s">
        <v>15</v>
      </c>
      <c r="B329" s="45" t="s">
        <v>408</v>
      </c>
      <c r="C329" s="45" t="s">
        <v>10</v>
      </c>
      <c r="D329" s="46">
        <f>'2018 год Приложение  5'!E220</f>
        <v>0</v>
      </c>
      <c r="E329" s="46">
        <f>'2018 год Приложение  5'!F220</f>
        <v>9.3</v>
      </c>
      <c r="F329" s="46">
        <f>D329+E329</f>
        <v>9.3</v>
      </c>
      <c r="H329" s="28"/>
    </row>
    <row r="330" spans="1:8" ht="78.75">
      <c r="A330" s="50" t="s">
        <v>367</v>
      </c>
      <c r="B330" s="45" t="s">
        <v>365</v>
      </c>
      <c r="C330" s="23"/>
      <c r="D330" s="46">
        <f>D331</f>
        <v>2.1</v>
      </c>
      <c r="E330" s="46">
        <f>E331</f>
        <v>0.6</v>
      </c>
      <c r="F330" s="46">
        <f>F331</f>
        <v>2.7</v>
      </c>
      <c r="H330" s="28"/>
    </row>
    <row r="331" spans="1:8" ht="31.5">
      <c r="A331" s="50" t="s">
        <v>15</v>
      </c>
      <c r="B331" s="45" t="s">
        <v>365</v>
      </c>
      <c r="C331" s="23" t="s">
        <v>10</v>
      </c>
      <c r="D331" s="46">
        <f>'2018 год Приложение  5'!E222</f>
        <v>2.1</v>
      </c>
      <c r="E331" s="46">
        <f>'2018 год Приложение  5'!F222</f>
        <v>0.6</v>
      </c>
      <c r="F331" s="46">
        <f>D331+E331</f>
        <v>2.7</v>
      </c>
      <c r="H331" s="28"/>
    </row>
    <row r="332" spans="1:8" ht="78.75">
      <c r="A332" s="50" t="s">
        <v>368</v>
      </c>
      <c r="B332" s="45" t="s">
        <v>366</v>
      </c>
      <c r="C332" s="23"/>
      <c r="D332" s="46">
        <f>D333</f>
        <v>2.1</v>
      </c>
      <c r="E332" s="46">
        <f>E333</f>
        <v>6.5</v>
      </c>
      <c r="F332" s="46">
        <f>F333</f>
        <v>8.6</v>
      </c>
      <c r="H332" s="28"/>
    </row>
    <row r="333" spans="1:8" ht="31.5">
      <c r="A333" s="50" t="s">
        <v>15</v>
      </c>
      <c r="B333" s="45" t="s">
        <v>366</v>
      </c>
      <c r="C333" s="23" t="s">
        <v>10</v>
      </c>
      <c r="D333" s="46">
        <f>'2018 год Приложение  5'!E224</f>
        <v>2.1</v>
      </c>
      <c r="E333" s="46">
        <f>'2018 год Приложение  5'!F224</f>
        <v>6.5</v>
      </c>
      <c r="F333" s="46">
        <f>D333+E333</f>
        <v>8.6</v>
      </c>
      <c r="H333" s="28"/>
    </row>
    <row r="334" spans="1:8" ht="94.5">
      <c r="A334" s="224" t="s">
        <v>409</v>
      </c>
      <c r="B334" s="45" t="s">
        <v>410</v>
      </c>
      <c r="C334" s="45"/>
      <c r="D334" s="46">
        <f>D335</f>
        <v>0</v>
      </c>
      <c r="E334" s="46">
        <f>E335</f>
        <v>5.9</v>
      </c>
      <c r="F334" s="46">
        <f>F335</f>
        <v>5.9</v>
      </c>
      <c r="H334" s="28"/>
    </row>
    <row r="335" spans="1:8" ht="31.5">
      <c r="A335" s="50" t="s">
        <v>15</v>
      </c>
      <c r="B335" s="45" t="s">
        <v>410</v>
      </c>
      <c r="C335" s="45" t="s">
        <v>10</v>
      </c>
      <c r="D335" s="46">
        <f>'2018 год Приложение  5'!E226</f>
        <v>0</v>
      </c>
      <c r="E335" s="46">
        <f>'2018 год Приложение  5'!F226</f>
        <v>5.9</v>
      </c>
      <c r="F335" s="46">
        <f>D335+E335</f>
        <v>5.9</v>
      </c>
      <c r="H335" s="28"/>
    </row>
    <row r="336" spans="1:8" ht="78.75">
      <c r="A336" s="50" t="s">
        <v>411</v>
      </c>
      <c r="B336" s="45" t="s">
        <v>412</v>
      </c>
      <c r="C336" s="45"/>
      <c r="D336" s="46">
        <f>D337</f>
        <v>0</v>
      </c>
      <c r="E336" s="46">
        <f>E337</f>
        <v>5.9</v>
      </c>
      <c r="F336" s="46">
        <f>F337</f>
        <v>5.9</v>
      </c>
      <c r="H336" s="28"/>
    </row>
    <row r="337" spans="1:8" ht="31.5">
      <c r="A337" s="50" t="s">
        <v>15</v>
      </c>
      <c r="B337" s="45" t="s">
        <v>412</v>
      </c>
      <c r="C337" s="45" t="s">
        <v>10</v>
      </c>
      <c r="D337" s="46">
        <f>'2018 год Приложение  5'!E228</f>
        <v>0</v>
      </c>
      <c r="E337" s="46">
        <f>'2018 год Приложение  5'!F228</f>
        <v>5.9</v>
      </c>
      <c r="F337" s="46">
        <f>D337+E337</f>
        <v>5.9</v>
      </c>
      <c r="H337" s="28"/>
    </row>
    <row r="338" spans="1:8" ht="47.25">
      <c r="A338" s="57" t="s">
        <v>275</v>
      </c>
      <c r="B338" s="45" t="s">
        <v>274</v>
      </c>
      <c r="C338" s="45"/>
      <c r="D338" s="46">
        <f>'2018 год Приложение  5'!E229</f>
        <v>300</v>
      </c>
      <c r="E338" s="46">
        <f>'2018 год Приложение  5'!F229</f>
        <v>0</v>
      </c>
      <c r="F338" s="46">
        <f>'2018 год Приложение  5'!G229</f>
        <v>300</v>
      </c>
      <c r="H338" s="28"/>
    </row>
    <row r="339" spans="1:8" ht="31.5">
      <c r="A339" s="50" t="s">
        <v>15</v>
      </c>
      <c r="B339" s="45" t="s">
        <v>274</v>
      </c>
      <c r="C339" s="23" t="s">
        <v>10</v>
      </c>
      <c r="D339" s="46">
        <f>'2018 год Приложение  5'!E230</f>
        <v>300</v>
      </c>
      <c r="E339" s="46">
        <f>'2018 год Приложение  5'!F230</f>
        <v>0</v>
      </c>
      <c r="F339" s="46">
        <f>'2018 год Приложение  5'!G230</f>
        <v>300</v>
      </c>
      <c r="H339" s="28"/>
    </row>
    <row r="340" spans="1:8" ht="47.25">
      <c r="A340" s="50" t="s">
        <v>300</v>
      </c>
      <c r="B340" s="45" t="s">
        <v>299</v>
      </c>
      <c r="C340" s="145"/>
      <c r="D340" s="46">
        <f>'2018 год Приложение  5'!E231</f>
        <v>200</v>
      </c>
      <c r="E340" s="46">
        <f>'2018 год Приложение  5'!F231</f>
        <v>0</v>
      </c>
      <c r="F340" s="46">
        <f>'2018 год Приложение  5'!G231</f>
        <v>200</v>
      </c>
      <c r="H340" s="28"/>
    </row>
    <row r="341" spans="1:8" ht="31.5">
      <c r="A341" s="50" t="s">
        <v>15</v>
      </c>
      <c r="B341" s="45" t="s">
        <v>299</v>
      </c>
      <c r="C341" s="23" t="s">
        <v>10</v>
      </c>
      <c r="D341" s="46">
        <f>'2018 год Приложение  5'!E232</f>
        <v>200</v>
      </c>
      <c r="E341" s="46">
        <f>'2018 год Приложение  5'!F232</f>
        <v>0</v>
      </c>
      <c r="F341" s="46">
        <f>'2018 год Приложение  5'!G232</f>
        <v>200</v>
      </c>
      <c r="H341" s="28"/>
    </row>
    <row r="342" spans="1:8" ht="31.5">
      <c r="A342" s="24" t="s">
        <v>53</v>
      </c>
      <c r="B342" s="45" t="s">
        <v>145</v>
      </c>
      <c r="C342" s="126"/>
      <c r="D342" s="125">
        <f>D343</f>
        <v>1248.2</v>
      </c>
      <c r="E342" s="125">
        <f>E343</f>
        <v>0</v>
      </c>
      <c r="F342" s="125">
        <f>F343</f>
        <v>1248.2</v>
      </c>
      <c r="H342" s="28"/>
    </row>
    <row r="343" spans="1:8" ht="15.75">
      <c r="A343" s="49" t="s">
        <v>48</v>
      </c>
      <c r="B343" s="45" t="s">
        <v>145</v>
      </c>
      <c r="C343" s="45" t="s">
        <v>49</v>
      </c>
      <c r="D343" s="46">
        <f>'2018 год Приложение  5'!E382</f>
        <v>1248.2</v>
      </c>
      <c r="E343" s="46">
        <f>'2018 год Приложение  5'!F382</f>
        <v>0</v>
      </c>
      <c r="F343" s="46">
        <f>'2018 год Приложение  5'!G382</f>
        <v>1248.2</v>
      </c>
      <c r="H343" s="28"/>
    </row>
    <row r="344" spans="1:8" ht="47.25">
      <c r="A344" s="43" t="s">
        <v>332</v>
      </c>
      <c r="B344" s="45" t="s">
        <v>333</v>
      </c>
      <c r="C344" s="67"/>
      <c r="D344" s="46">
        <f>D345</f>
        <v>586.9</v>
      </c>
      <c r="E344" s="46">
        <f>E345</f>
        <v>0</v>
      </c>
      <c r="F344" s="46">
        <f>F345</f>
        <v>586.9</v>
      </c>
      <c r="H344" s="28"/>
    </row>
    <row r="345" spans="1:8" ht="31.5">
      <c r="A345" s="50" t="s">
        <v>15</v>
      </c>
      <c r="B345" s="45" t="s">
        <v>333</v>
      </c>
      <c r="C345" s="23" t="s">
        <v>10</v>
      </c>
      <c r="D345" s="46">
        <f>'2018 год Приложение  5'!E234</f>
        <v>586.9</v>
      </c>
      <c r="E345" s="46">
        <f>'2018 год Приложение  5'!F234</f>
        <v>0</v>
      </c>
      <c r="F345" s="46">
        <f>'2018 год Приложение  5'!G234</f>
        <v>586.9</v>
      </c>
      <c r="H345" s="28"/>
    </row>
    <row r="346" spans="1:8" ht="47.25">
      <c r="A346" s="50" t="s">
        <v>52</v>
      </c>
      <c r="B346" s="45" t="s">
        <v>146</v>
      </c>
      <c r="C346" s="23"/>
      <c r="D346" s="46">
        <f>D347</f>
        <v>128.9</v>
      </c>
      <c r="E346" s="46">
        <f>E347</f>
        <v>0</v>
      </c>
      <c r="F346" s="46">
        <f>F347</f>
        <v>128.9</v>
      </c>
      <c r="H346" s="28"/>
    </row>
    <row r="347" spans="1:8" ht="15.75">
      <c r="A347" s="49" t="s">
        <v>48</v>
      </c>
      <c r="B347" s="45" t="s">
        <v>146</v>
      </c>
      <c r="C347" s="45" t="s">
        <v>49</v>
      </c>
      <c r="D347" s="46">
        <f>'2018 год Приложение  5'!E384</f>
        <v>128.9</v>
      </c>
      <c r="E347" s="46">
        <f>'2018 год Приложение  5'!F384</f>
        <v>0</v>
      </c>
      <c r="F347" s="46">
        <f>'2018 год Приложение  5'!G384</f>
        <v>128.9</v>
      </c>
      <c r="H347" s="28"/>
    </row>
    <row r="348" spans="1:8" ht="63">
      <c r="A348" s="50" t="s">
        <v>278</v>
      </c>
      <c r="B348" s="45" t="s">
        <v>276</v>
      </c>
      <c r="C348" s="45"/>
      <c r="D348" s="46">
        <f>D349</f>
        <v>1071.1</v>
      </c>
      <c r="E348" s="46">
        <f>E349</f>
        <v>0</v>
      </c>
      <c r="F348" s="46">
        <f>F349</f>
        <v>1071.1</v>
      </c>
      <c r="H348" s="28"/>
    </row>
    <row r="349" spans="1:8" ht="31.5">
      <c r="A349" s="86" t="s">
        <v>12</v>
      </c>
      <c r="B349" s="45" t="s">
        <v>276</v>
      </c>
      <c r="C349" s="45" t="s">
        <v>13</v>
      </c>
      <c r="D349" s="46">
        <f>'2018 год Приложение  5'!E288</f>
        <v>1071.1</v>
      </c>
      <c r="E349" s="46">
        <f>'2018 год Приложение  5'!F288</f>
        <v>0</v>
      </c>
      <c r="F349" s="46">
        <f>'2018 год Приложение  5'!G288</f>
        <v>1071.1</v>
      </c>
      <c r="H349" s="28"/>
    </row>
    <row r="350" spans="1:8" ht="47.25">
      <c r="A350" s="50" t="s">
        <v>78</v>
      </c>
      <c r="B350" s="45" t="s">
        <v>156</v>
      </c>
      <c r="C350" s="45"/>
      <c r="D350" s="46">
        <f>D351</f>
        <v>607.2</v>
      </c>
      <c r="E350" s="46">
        <f>E351</f>
        <v>0</v>
      </c>
      <c r="F350" s="46">
        <f>F351</f>
        <v>607.2</v>
      </c>
      <c r="H350" s="28"/>
    </row>
    <row r="351" spans="1:8" ht="15.75">
      <c r="A351" s="50" t="s">
        <v>31</v>
      </c>
      <c r="B351" s="45" t="s">
        <v>156</v>
      </c>
      <c r="C351" s="45" t="s">
        <v>19</v>
      </c>
      <c r="D351" s="46">
        <f>'2018 год Приложение  5'!E236</f>
        <v>607.2</v>
      </c>
      <c r="E351" s="46">
        <f>'2018 год Приложение  5'!F236</f>
        <v>0</v>
      </c>
      <c r="F351" s="46">
        <f>'2018 год Приложение  5'!G236</f>
        <v>607.2</v>
      </c>
      <c r="H351" s="28"/>
    </row>
    <row r="352" spans="1:8" ht="15.75">
      <c r="A352" s="222" t="s">
        <v>401</v>
      </c>
      <c r="B352" s="45" t="s">
        <v>402</v>
      </c>
      <c r="C352" s="223"/>
      <c r="D352" s="46">
        <f>D353</f>
        <v>0</v>
      </c>
      <c r="E352" s="46">
        <f>E353</f>
        <v>4191.6</v>
      </c>
      <c r="F352" s="46">
        <f>F353</f>
        <v>4191.6</v>
      </c>
      <c r="H352" s="28"/>
    </row>
    <row r="353" spans="1:8" ht="15.75">
      <c r="A353" s="50" t="s">
        <v>403</v>
      </c>
      <c r="B353" s="45" t="s">
        <v>402</v>
      </c>
      <c r="C353" s="223" t="s">
        <v>404</v>
      </c>
      <c r="D353" s="46">
        <f>'2018 год Приложение  5'!E238</f>
        <v>0</v>
      </c>
      <c r="E353" s="46">
        <f>'2018 год Приложение  5'!F238</f>
        <v>4191.6</v>
      </c>
      <c r="F353" s="46">
        <f>D353+E353</f>
        <v>4191.6</v>
      </c>
      <c r="H353" s="28"/>
    </row>
    <row r="354" spans="1:8" ht="78.75">
      <c r="A354" s="90" t="s">
        <v>279</v>
      </c>
      <c r="B354" s="54" t="s">
        <v>150</v>
      </c>
      <c r="C354" s="55"/>
      <c r="D354" s="51">
        <f>D355</f>
        <v>3</v>
      </c>
      <c r="E354" s="51">
        <f>E355</f>
        <v>0</v>
      </c>
      <c r="F354" s="51">
        <f>F355</f>
        <v>3</v>
      </c>
      <c r="H354" s="28"/>
    </row>
    <row r="355" spans="1:8" ht="31.5">
      <c r="A355" s="57" t="s">
        <v>15</v>
      </c>
      <c r="B355" s="54" t="s">
        <v>150</v>
      </c>
      <c r="C355" s="55">
        <v>200</v>
      </c>
      <c r="D355" s="46">
        <f>'2018 год Приложение  5'!E386</f>
        <v>3</v>
      </c>
      <c r="E355" s="46">
        <f>'2018 год Приложение  5'!F386</f>
        <v>0</v>
      </c>
      <c r="F355" s="46">
        <f>'2018 год Приложение  5'!G386</f>
        <v>3</v>
      </c>
      <c r="H355" s="28"/>
    </row>
    <row r="356" spans="1:8" ht="157.5">
      <c r="A356" s="87" t="s">
        <v>280</v>
      </c>
      <c r="B356" s="116" t="s">
        <v>151</v>
      </c>
      <c r="C356" s="117"/>
      <c r="D356" s="51">
        <f>D357</f>
        <v>3</v>
      </c>
      <c r="E356" s="51">
        <f>E357</f>
        <v>0</v>
      </c>
      <c r="F356" s="51">
        <f>F357</f>
        <v>3</v>
      </c>
      <c r="H356" s="28"/>
    </row>
    <row r="357" spans="1:8" ht="31.5">
      <c r="A357" s="57" t="s">
        <v>15</v>
      </c>
      <c r="B357" s="116" t="s">
        <v>151</v>
      </c>
      <c r="C357" s="118">
        <v>200</v>
      </c>
      <c r="D357" s="46">
        <f>'2018 год Приложение  5'!E388</f>
        <v>3</v>
      </c>
      <c r="E357" s="46">
        <f>'2018 год Приложение  5'!F388</f>
        <v>0</v>
      </c>
      <c r="F357" s="46">
        <f>'2018 год Приложение  5'!G388</f>
        <v>3</v>
      </c>
      <c r="H357" s="28"/>
    </row>
    <row r="358" spans="1:8" ht="31.5">
      <c r="A358" s="24" t="s">
        <v>50</v>
      </c>
      <c r="B358" s="116" t="s">
        <v>152</v>
      </c>
      <c r="C358" s="52"/>
      <c r="D358" s="51">
        <f>D359</f>
        <v>1600.3</v>
      </c>
      <c r="E358" s="51">
        <f>E359</f>
        <v>0</v>
      </c>
      <c r="F358" s="51">
        <f>F359</f>
        <v>1600.3</v>
      </c>
      <c r="H358" s="28"/>
    </row>
    <row r="359" spans="1:8" ht="15.75">
      <c r="A359" s="50" t="s">
        <v>48</v>
      </c>
      <c r="B359" s="116" t="s">
        <v>152</v>
      </c>
      <c r="C359" s="45" t="s">
        <v>49</v>
      </c>
      <c r="D359" s="46">
        <f>'2018 год Приложение  5'!E390</f>
        <v>1600.3</v>
      </c>
      <c r="E359" s="46">
        <f>'2018 год Приложение  5'!F390</f>
        <v>0</v>
      </c>
      <c r="F359" s="46">
        <f>'2018 год Приложение  5'!G390</f>
        <v>1600.3</v>
      </c>
      <c r="H359" s="28"/>
    </row>
    <row r="360" spans="1:8" ht="75">
      <c r="A360" s="88" t="s">
        <v>380</v>
      </c>
      <c r="B360" s="116" t="s">
        <v>153</v>
      </c>
      <c r="C360" s="53"/>
      <c r="D360" s="51">
        <f>D361</f>
        <v>178.2</v>
      </c>
      <c r="E360" s="51">
        <f>E361</f>
        <v>0</v>
      </c>
      <c r="F360" s="51">
        <f>F361</f>
        <v>178.2</v>
      </c>
      <c r="H360" s="28"/>
    </row>
    <row r="361" spans="1:8" ht="15.75">
      <c r="A361" s="50" t="s">
        <v>48</v>
      </c>
      <c r="B361" s="116" t="s">
        <v>153</v>
      </c>
      <c r="C361" s="45" t="s">
        <v>49</v>
      </c>
      <c r="D361" s="46">
        <f>'2018 год Приложение  5'!E392</f>
        <v>178.2</v>
      </c>
      <c r="E361" s="46">
        <f>'2018 год Приложение  5'!F392</f>
        <v>0</v>
      </c>
      <c r="F361" s="46">
        <f>'2018 год Приложение  5'!G392</f>
        <v>178.2</v>
      </c>
      <c r="H361" s="28"/>
    </row>
    <row r="362" spans="1:8" ht="105">
      <c r="A362" s="56" t="s">
        <v>381</v>
      </c>
      <c r="B362" s="116" t="s">
        <v>154</v>
      </c>
      <c r="C362" s="53"/>
      <c r="D362" s="51">
        <f>D363</f>
        <v>7</v>
      </c>
      <c r="E362" s="51">
        <f>E363</f>
        <v>0</v>
      </c>
      <c r="F362" s="51">
        <f>F363</f>
        <v>7</v>
      </c>
      <c r="H362" s="28"/>
    </row>
    <row r="363" spans="1:8" ht="31.5">
      <c r="A363" s="50" t="s">
        <v>15</v>
      </c>
      <c r="B363" s="116" t="s">
        <v>154</v>
      </c>
      <c r="C363" s="45" t="s">
        <v>10</v>
      </c>
      <c r="D363" s="46">
        <f>'2018 год Приложение  5'!E394</f>
        <v>7</v>
      </c>
      <c r="E363" s="46">
        <f>'2018 год Приложение  5'!F394</f>
        <v>0</v>
      </c>
      <c r="F363" s="46">
        <f>'2018 год Приложение  5'!G394</f>
        <v>7</v>
      </c>
      <c r="H363" s="28"/>
    </row>
    <row r="364" spans="1:8" ht="31.5">
      <c r="A364" s="24" t="s">
        <v>133</v>
      </c>
      <c r="B364" s="45" t="s">
        <v>148</v>
      </c>
      <c r="C364" s="45" t="s">
        <v>0</v>
      </c>
      <c r="D364" s="51">
        <f>D365</f>
        <v>3500</v>
      </c>
      <c r="E364" s="51">
        <f>E365</f>
        <v>0</v>
      </c>
      <c r="F364" s="51">
        <f>F365</f>
        <v>3500</v>
      </c>
      <c r="H364" s="28"/>
    </row>
    <row r="365" spans="1:8" ht="15.75">
      <c r="A365" s="50" t="s">
        <v>48</v>
      </c>
      <c r="B365" s="45" t="s">
        <v>148</v>
      </c>
      <c r="C365" s="45" t="s">
        <v>49</v>
      </c>
      <c r="D365" s="46">
        <f>'2018 год Приложение  5'!E396</f>
        <v>3500</v>
      </c>
      <c r="E365" s="46">
        <f>'2018 год Приложение  5'!F396</f>
        <v>0</v>
      </c>
      <c r="F365" s="46">
        <f>'2018 год Приложение  5'!G396</f>
        <v>3500</v>
      </c>
      <c r="H365" s="28"/>
    </row>
    <row r="366" spans="1:8" ht="31.5">
      <c r="A366" s="86" t="s">
        <v>51</v>
      </c>
      <c r="B366" s="45" t="s">
        <v>149</v>
      </c>
      <c r="C366" s="52"/>
      <c r="D366" s="51">
        <f>D367</f>
        <v>19917.2</v>
      </c>
      <c r="E366" s="51">
        <f>E367</f>
        <v>1115</v>
      </c>
      <c r="F366" s="51">
        <f>F367</f>
        <v>21032.2</v>
      </c>
      <c r="H366" s="28"/>
    </row>
    <row r="367" spans="1:8" ht="15.75">
      <c r="A367" s="50" t="s">
        <v>48</v>
      </c>
      <c r="B367" s="45" t="s">
        <v>149</v>
      </c>
      <c r="C367" s="45" t="s">
        <v>49</v>
      </c>
      <c r="D367" s="46">
        <f>'2018 год Приложение  5'!E398</f>
        <v>19917.2</v>
      </c>
      <c r="E367" s="46">
        <f>'2018 год Приложение  5'!F398</f>
        <v>1115</v>
      </c>
      <c r="F367" s="46">
        <f>'2018 год Приложение  5'!G398</f>
        <v>21032.2</v>
      </c>
      <c r="H367" s="28"/>
    </row>
    <row r="368" spans="1:8" ht="47.25">
      <c r="A368" s="91" t="s">
        <v>67</v>
      </c>
      <c r="B368" s="64" t="s">
        <v>160</v>
      </c>
      <c r="C368" s="64"/>
      <c r="D368" s="92">
        <f>D369</f>
        <v>400</v>
      </c>
      <c r="E368" s="92">
        <f>E369</f>
        <v>0</v>
      </c>
      <c r="F368" s="92">
        <f>F369</f>
        <v>400</v>
      </c>
      <c r="H368" s="28"/>
    </row>
    <row r="369" spans="1:8" ht="15.75">
      <c r="A369" s="176" t="s">
        <v>11</v>
      </c>
      <c r="B369" s="64" t="s">
        <v>160</v>
      </c>
      <c r="C369" s="64">
        <v>800</v>
      </c>
      <c r="D369" s="177">
        <f>'2018 год Приложение  5'!E240</f>
        <v>400</v>
      </c>
      <c r="E369" s="177">
        <f>'2018 год Приложение  5'!F240</f>
        <v>0</v>
      </c>
      <c r="F369" s="177">
        <f>'2018 год Приложение  5'!G240</f>
        <v>400</v>
      </c>
      <c r="H369" s="28"/>
    </row>
    <row r="370" spans="1:8" ht="35.25" customHeight="1">
      <c r="A370" s="91" t="s">
        <v>337</v>
      </c>
      <c r="B370" s="64" t="s">
        <v>336</v>
      </c>
      <c r="C370" s="64"/>
      <c r="D370" s="92">
        <f>D371</f>
        <v>20399.6</v>
      </c>
      <c r="E370" s="92">
        <f>E371</f>
        <v>-2497</v>
      </c>
      <c r="F370" s="92">
        <f>F371</f>
        <v>17902.6</v>
      </c>
      <c r="H370" s="28"/>
    </row>
    <row r="371" spans="1:8" ht="27" customHeight="1">
      <c r="A371" s="176" t="s">
        <v>11</v>
      </c>
      <c r="B371" s="64" t="s">
        <v>336</v>
      </c>
      <c r="C371" s="64">
        <v>800</v>
      </c>
      <c r="D371" s="177">
        <f>'2018 год Приложение  5'!E400</f>
        <v>20399.6</v>
      </c>
      <c r="E371" s="177">
        <f>'2018 год Приложение  5'!F400</f>
        <v>-2497</v>
      </c>
      <c r="F371" s="177">
        <f>'2018 год Приложение  5'!G400</f>
        <v>17902.6</v>
      </c>
      <c r="H371" s="28"/>
    </row>
  </sheetData>
  <sheetProtection/>
  <autoFilter ref="A12:I371"/>
  <mergeCells count="11">
    <mergeCell ref="F10:F11"/>
    <mergeCell ref="A8:F8"/>
    <mergeCell ref="A10:A11"/>
    <mergeCell ref="B1:F1"/>
    <mergeCell ref="B2:F2"/>
    <mergeCell ref="B4:F4"/>
    <mergeCell ref="B5:F5"/>
    <mergeCell ref="D10:D11"/>
    <mergeCell ref="B10:B11"/>
    <mergeCell ref="C10:C11"/>
    <mergeCell ref="E10:E11"/>
  </mergeCells>
  <printOptions horizontalCentered="1"/>
  <pageMargins left="0.984251968503937" right="0.5905511811023623" top="0.3937007874015748" bottom="0.3937007874015748" header="0.3937007874015748" footer="0.3937007874015748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9"/>
  <sheetViews>
    <sheetView view="pageBreakPreview" zoomScaleSheetLayoutView="100" zoomScalePageLayoutView="0" workbookViewId="0" topLeftCell="A181">
      <selection activeCell="F230" sqref="F230"/>
    </sheetView>
  </sheetViews>
  <sheetFormatPr defaultColWidth="9.140625" defaultRowHeight="12.75"/>
  <cols>
    <col min="1" max="1" width="57.57421875" style="0" customWidth="1"/>
    <col min="2" max="2" width="17.00390625" style="0" customWidth="1"/>
    <col min="4" max="4" width="15.28125" style="0" customWidth="1"/>
    <col min="5" max="5" width="16.421875" style="0" customWidth="1"/>
    <col min="6" max="6" width="11.8515625" style="0" customWidth="1"/>
    <col min="7" max="7" width="12.28125" style="0" customWidth="1"/>
  </cols>
  <sheetData>
    <row r="1" spans="4:6" ht="22.5" customHeight="1">
      <c r="D1" s="21"/>
      <c r="E1" s="202" t="s">
        <v>305</v>
      </c>
      <c r="F1" s="202"/>
    </row>
    <row r="2" spans="2:6" ht="28.5" customHeight="1">
      <c r="B2" s="237" t="s">
        <v>399</v>
      </c>
      <c r="C2" s="237"/>
      <c r="D2" s="237"/>
      <c r="E2" s="237"/>
      <c r="F2" s="131"/>
    </row>
    <row r="5" spans="1:5" ht="15.75">
      <c r="A5" s="21"/>
      <c r="B5" s="241" t="s">
        <v>305</v>
      </c>
      <c r="C5" s="241"/>
      <c r="D5" s="241"/>
      <c r="E5" s="241"/>
    </row>
    <row r="6" spans="1:5" ht="32.25" customHeight="1">
      <c r="A6" s="21"/>
      <c r="B6" s="237" t="s">
        <v>363</v>
      </c>
      <c r="C6" s="237"/>
      <c r="D6" s="237"/>
      <c r="E6" s="237"/>
    </row>
    <row r="7" spans="1:5" ht="12.75">
      <c r="A7" s="21"/>
      <c r="B7" s="21"/>
      <c r="C7" s="21"/>
      <c r="D7" s="21"/>
      <c r="E7" s="21"/>
    </row>
    <row r="8" spans="1:5" ht="18.75">
      <c r="A8" s="5"/>
      <c r="B8" s="6"/>
      <c r="C8" s="6"/>
      <c r="D8" s="6"/>
      <c r="E8" s="21"/>
    </row>
    <row r="9" spans="1:5" ht="68.25" customHeight="1">
      <c r="A9" s="242" t="s">
        <v>331</v>
      </c>
      <c r="B9" s="242"/>
      <c r="C9" s="242"/>
      <c r="D9" s="242"/>
      <c r="E9" s="242"/>
    </row>
    <row r="10" spans="1:5" ht="15.75">
      <c r="A10" s="1" t="s">
        <v>0</v>
      </c>
      <c r="B10" s="1" t="s">
        <v>0</v>
      </c>
      <c r="C10" s="1" t="s">
        <v>0</v>
      </c>
      <c r="D10" s="2"/>
      <c r="E10" s="21"/>
    </row>
    <row r="11" spans="1:5" ht="15.75">
      <c r="A11" s="234" t="s">
        <v>3</v>
      </c>
      <c r="B11" s="239" t="s">
        <v>1</v>
      </c>
      <c r="C11" s="239" t="s">
        <v>2</v>
      </c>
      <c r="D11" s="7" t="s">
        <v>306</v>
      </c>
      <c r="E11" s="7" t="s">
        <v>327</v>
      </c>
    </row>
    <row r="12" spans="1:5" ht="25.5">
      <c r="A12" s="235"/>
      <c r="B12" s="240"/>
      <c r="C12" s="240"/>
      <c r="D12" s="146" t="s">
        <v>9</v>
      </c>
      <c r="E12" s="146" t="s">
        <v>9</v>
      </c>
    </row>
    <row r="13" spans="1:5" ht="12.75">
      <c r="A13" s="27" t="s">
        <v>4</v>
      </c>
      <c r="B13" s="27" t="s">
        <v>5</v>
      </c>
      <c r="C13" s="27" t="s">
        <v>6</v>
      </c>
      <c r="D13" s="27" t="s">
        <v>7</v>
      </c>
      <c r="E13" s="27">
        <v>5</v>
      </c>
    </row>
    <row r="14" spans="1:7" ht="18.75">
      <c r="A14" s="31" t="s">
        <v>8</v>
      </c>
      <c r="B14" s="7" t="s">
        <v>0</v>
      </c>
      <c r="C14" s="7" t="s">
        <v>0</v>
      </c>
      <c r="D14" s="8">
        <f>D15+D26+D35+D70+D115+D135+D144+D207+D225+D243</f>
        <v>1684997.5</v>
      </c>
      <c r="E14" s="8">
        <f>E15+E26+E35+E70+E115+E135+E144+E207+E225+E243</f>
        <v>1644599.0999999999</v>
      </c>
      <c r="F14" s="124">
        <f>D14-'2019-2020 Приложение 6'!E12</f>
        <v>0</v>
      </c>
      <c r="G14" s="124">
        <f>E14-'2019-2020 Приложение 6'!F12</f>
        <v>0</v>
      </c>
    </row>
    <row r="15" spans="1:5" ht="31.5">
      <c r="A15" s="32" t="s">
        <v>72</v>
      </c>
      <c r="B15" s="33" t="s">
        <v>143</v>
      </c>
      <c r="C15" s="33" t="s">
        <v>0</v>
      </c>
      <c r="D15" s="34">
        <f>D19+D16</f>
        <v>869.3</v>
      </c>
      <c r="E15" s="34">
        <f>E19+E16</f>
        <v>869.3</v>
      </c>
    </row>
    <row r="16" spans="1:5" ht="31.5">
      <c r="A16" s="15" t="s">
        <v>338</v>
      </c>
      <c r="B16" s="13" t="s">
        <v>339</v>
      </c>
      <c r="C16" s="13" t="s">
        <v>0</v>
      </c>
      <c r="D16" s="14">
        <f>D17</f>
        <v>100</v>
      </c>
      <c r="E16" s="14">
        <f>E17</f>
        <v>100</v>
      </c>
    </row>
    <row r="17" spans="1:5" ht="31.5">
      <c r="A17" s="48" t="s">
        <v>359</v>
      </c>
      <c r="B17" s="17" t="s">
        <v>354</v>
      </c>
      <c r="C17" s="45"/>
      <c r="D17" s="22">
        <f>D18</f>
        <v>100</v>
      </c>
      <c r="E17" s="22">
        <f>E18</f>
        <v>100</v>
      </c>
    </row>
    <row r="18" spans="1:5" ht="31.5">
      <c r="A18" s="137" t="s">
        <v>15</v>
      </c>
      <c r="B18" s="17" t="s">
        <v>354</v>
      </c>
      <c r="C18" s="45" t="s">
        <v>10</v>
      </c>
      <c r="D18" s="22">
        <f>'2019-2020 Приложение 6'!E29</f>
        <v>100</v>
      </c>
      <c r="E18" s="22">
        <f>'2019-2020 Приложение 6'!F29</f>
        <v>100</v>
      </c>
    </row>
    <row r="19" spans="1:5" ht="47.25">
      <c r="A19" s="15" t="s">
        <v>73</v>
      </c>
      <c r="B19" s="13" t="s">
        <v>144</v>
      </c>
      <c r="C19" s="13" t="s">
        <v>0</v>
      </c>
      <c r="D19" s="14">
        <f>D22+D20+D24</f>
        <v>769.3</v>
      </c>
      <c r="E19" s="14">
        <f>E22+E20+E24</f>
        <v>769.3</v>
      </c>
    </row>
    <row r="20" spans="1:5" ht="31.5">
      <c r="A20" s="48" t="s">
        <v>341</v>
      </c>
      <c r="B20" s="17" t="s">
        <v>340</v>
      </c>
      <c r="C20" s="45"/>
      <c r="D20" s="22">
        <f>'2019-2020 Приложение 6'!E31</f>
        <v>180</v>
      </c>
      <c r="E20" s="22">
        <f>'2019-2020 Приложение 6'!F31</f>
        <v>180</v>
      </c>
    </row>
    <row r="21" spans="1:5" ht="31.5">
      <c r="A21" s="137" t="s">
        <v>15</v>
      </c>
      <c r="B21" s="17" t="s">
        <v>340</v>
      </c>
      <c r="C21" s="45" t="s">
        <v>10</v>
      </c>
      <c r="D21" s="22">
        <f>'2019-2020 Приложение 6'!E32</f>
        <v>180</v>
      </c>
      <c r="E21" s="22">
        <f>'2019-2020 Приложение 6'!F32</f>
        <v>180</v>
      </c>
    </row>
    <row r="22" spans="1:5" ht="31.5">
      <c r="A22" s="48" t="s">
        <v>342</v>
      </c>
      <c r="B22" s="17" t="s">
        <v>356</v>
      </c>
      <c r="C22" s="45"/>
      <c r="D22" s="22">
        <f>'2019-2020 Приложение 6'!E33</f>
        <v>119.3</v>
      </c>
      <c r="E22" s="22">
        <f>'2019-2020 Приложение 6'!F33</f>
        <v>119.3</v>
      </c>
    </row>
    <row r="23" spans="1:5" ht="31.5">
      <c r="A23" s="137" t="s">
        <v>15</v>
      </c>
      <c r="B23" s="17" t="s">
        <v>356</v>
      </c>
      <c r="C23" s="45" t="s">
        <v>10</v>
      </c>
      <c r="D23" s="22">
        <f>'2019-2020 Приложение 6'!E34</f>
        <v>119.3</v>
      </c>
      <c r="E23" s="22">
        <f>'2019-2020 Приложение 6'!F34</f>
        <v>119.3</v>
      </c>
    </row>
    <row r="24" spans="1:5" ht="63">
      <c r="A24" s="48" t="s">
        <v>292</v>
      </c>
      <c r="B24" s="17" t="s">
        <v>355</v>
      </c>
      <c r="C24" s="45"/>
      <c r="D24" s="22">
        <f>'2019-2020 Приложение 6'!E35</f>
        <v>470</v>
      </c>
      <c r="E24" s="22">
        <f>'2019-2020 Приложение 6'!F35</f>
        <v>470</v>
      </c>
    </row>
    <row r="25" spans="1:5" ht="15.75">
      <c r="A25" s="137" t="s">
        <v>11</v>
      </c>
      <c r="B25" s="17" t="s">
        <v>355</v>
      </c>
      <c r="C25" s="45" t="s">
        <v>14</v>
      </c>
      <c r="D25" s="22">
        <f>'2019-2020 Приложение 6'!E36</f>
        <v>470</v>
      </c>
      <c r="E25" s="22">
        <f>'2019-2020 Приложение 6'!F36</f>
        <v>470</v>
      </c>
    </row>
    <row r="26" spans="1:5" ht="47.25">
      <c r="A26" s="32" t="s">
        <v>74</v>
      </c>
      <c r="B26" s="33" t="s">
        <v>206</v>
      </c>
      <c r="C26" s="33" t="s">
        <v>0</v>
      </c>
      <c r="D26" s="34">
        <f>D27+D32</f>
        <v>523.1</v>
      </c>
      <c r="E26" s="34">
        <f>E27+E32</f>
        <v>523.1</v>
      </c>
    </row>
    <row r="27" spans="1:5" ht="31.5">
      <c r="A27" s="15" t="s">
        <v>90</v>
      </c>
      <c r="B27" s="13" t="s">
        <v>207</v>
      </c>
      <c r="C27" s="13" t="s">
        <v>0</v>
      </c>
      <c r="D27" s="14">
        <f>+D28+D30</f>
        <v>120</v>
      </c>
      <c r="E27" s="14">
        <f>+E28+E30</f>
        <v>120</v>
      </c>
    </row>
    <row r="28" spans="1:5" ht="15.75">
      <c r="A28" s="16" t="s">
        <v>26</v>
      </c>
      <c r="B28" s="9" t="s">
        <v>208</v>
      </c>
      <c r="C28" s="17"/>
      <c r="D28" s="10">
        <f>D29</f>
        <v>100</v>
      </c>
      <c r="E28" s="10">
        <f>E29</f>
        <v>100</v>
      </c>
    </row>
    <row r="29" spans="1:5" ht="31.5">
      <c r="A29" s="60" t="s">
        <v>15</v>
      </c>
      <c r="B29" s="9" t="s">
        <v>208</v>
      </c>
      <c r="C29" s="45" t="s">
        <v>10</v>
      </c>
      <c r="D29" s="22">
        <f>'2019-2020 Приложение 6'!E40</f>
        <v>100</v>
      </c>
      <c r="E29" s="22">
        <f>'2019-2020 Приложение 6'!F40</f>
        <v>100</v>
      </c>
    </row>
    <row r="30" spans="1:5" ht="63">
      <c r="A30" s="16" t="s">
        <v>27</v>
      </c>
      <c r="B30" s="9" t="s">
        <v>209</v>
      </c>
      <c r="C30" s="17"/>
      <c r="D30" s="10">
        <f>D31</f>
        <v>20</v>
      </c>
      <c r="E30" s="10">
        <f>E31</f>
        <v>20</v>
      </c>
    </row>
    <row r="31" spans="1:5" ht="15.75">
      <c r="A31" s="60" t="s">
        <v>11</v>
      </c>
      <c r="B31" s="9" t="s">
        <v>209</v>
      </c>
      <c r="C31" s="45" t="s">
        <v>14</v>
      </c>
      <c r="D31" s="22">
        <f>'2019-2020 Приложение 6'!E42</f>
        <v>20</v>
      </c>
      <c r="E31" s="22">
        <f>'2019-2020 Приложение 6'!F42</f>
        <v>20</v>
      </c>
    </row>
    <row r="32" spans="1:5" ht="31.5">
      <c r="A32" s="147" t="s">
        <v>307</v>
      </c>
      <c r="B32" s="148" t="s">
        <v>210</v>
      </c>
      <c r="C32" s="148" t="s">
        <v>0</v>
      </c>
      <c r="D32" s="149">
        <f>D33</f>
        <v>403.1</v>
      </c>
      <c r="E32" s="149">
        <f>E33</f>
        <v>403.1</v>
      </c>
    </row>
    <row r="33" spans="1:5" ht="31.5">
      <c r="A33" s="25" t="s">
        <v>308</v>
      </c>
      <c r="B33" s="23" t="s">
        <v>309</v>
      </c>
      <c r="C33" s="23"/>
      <c r="D33" s="22">
        <f>D34</f>
        <v>403.1</v>
      </c>
      <c r="E33" s="22">
        <f>E34</f>
        <v>403.1</v>
      </c>
    </row>
    <row r="34" spans="1:5" ht="47.25">
      <c r="A34" s="50" t="s">
        <v>310</v>
      </c>
      <c r="B34" s="23" t="s">
        <v>309</v>
      </c>
      <c r="C34" s="23" t="s">
        <v>28</v>
      </c>
      <c r="D34" s="22">
        <f>'2019-2020 Приложение 6'!E45</f>
        <v>403.1</v>
      </c>
      <c r="E34" s="22">
        <f>'2019-2020 Приложение 6'!F45</f>
        <v>403.1</v>
      </c>
    </row>
    <row r="35" spans="1:5" ht="47.25">
      <c r="A35" s="150" t="s">
        <v>75</v>
      </c>
      <c r="B35" s="36" t="s">
        <v>240</v>
      </c>
      <c r="C35" s="36" t="s">
        <v>0</v>
      </c>
      <c r="D35" s="34">
        <f>D36+D43+D60+D65</f>
        <v>45399.9</v>
      </c>
      <c r="E35" s="34">
        <f>E36+E43+E60+E65</f>
        <v>35665.9</v>
      </c>
    </row>
    <row r="36" spans="1:5" ht="47.25">
      <c r="A36" s="15" t="s">
        <v>88</v>
      </c>
      <c r="B36" s="13" t="s">
        <v>241</v>
      </c>
      <c r="C36" s="13" t="s">
        <v>0</v>
      </c>
      <c r="D36" s="14">
        <f>D37+D39+D41</f>
        <v>29736</v>
      </c>
      <c r="E36" s="14">
        <f>E37+E39+E41</f>
        <v>18930</v>
      </c>
    </row>
    <row r="37" spans="1:5" ht="31.5">
      <c r="A37" s="44" t="s">
        <v>68</v>
      </c>
      <c r="B37" s="17" t="s">
        <v>242</v>
      </c>
      <c r="C37" s="17"/>
      <c r="D37" s="22">
        <f>D38</f>
        <v>4800</v>
      </c>
      <c r="E37" s="22">
        <f>E38</f>
        <v>4800</v>
      </c>
    </row>
    <row r="38" spans="1:5" ht="31.5">
      <c r="A38" s="60" t="s">
        <v>15</v>
      </c>
      <c r="B38" s="17" t="s">
        <v>242</v>
      </c>
      <c r="C38" s="45" t="s">
        <v>10</v>
      </c>
      <c r="D38" s="22">
        <f>'2019-2020 Приложение 6'!E49</f>
        <v>4800</v>
      </c>
      <c r="E38" s="22">
        <f>'2019-2020 Приложение 6'!F49</f>
        <v>4800</v>
      </c>
    </row>
    <row r="39" spans="1:5" ht="31.5">
      <c r="A39" s="57" t="s">
        <v>54</v>
      </c>
      <c r="B39" s="17" t="s">
        <v>243</v>
      </c>
      <c r="C39" s="23"/>
      <c r="D39" s="22">
        <f>D40</f>
        <v>19436</v>
      </c>
      <c r="E39" s="22">
        <f>E40</f>
        <v>7630</v>
      </c>
    </row>
    <row r="40" spans="1:5" ht="31.5">
      <c r="A40" s="57" t="s">
        <v>15</v>
      </c>
      <c r="B40" s="17" t="s">
        <v>243</v>
      </c>
      <c r="C40" s="23" t="s">
        <v>10</v>
      </c>
      <c r="D40" s="22">
        <f>'2019-2020 Приложение 6'!E51</f>
        <v>19436</v>
      </c>
      <c r="E40" s="22">
        <f>'2019-2020 Приложение 6'!F51</f>
        <v>7630</v>
      </c>
    </row>
    <row r="41" spans="1:5" ht="63">
      <c r="A41" s="25" t="s">
        <v>84</v>
      </c>
      <c r="B41" s="45" t="s">
        <v>252</v>
      </c>
      <c r="C41" s="67"/>
      <c r="D41" s="22">
        <f>D42</f>
        <v>5500</v>
      </c>
      <c r="E41" s="22">
        <f>E42</f>
        <v>6500</v>
      </c>
    </row>
    <row r="42" spans="1:5" ht="15.75">
      <c r="A42" s="60" t="s">
        <v>11</v>
      </c>
      <c r="B42" s="45" t="s">
        <v>252</v>
      </c>
      <c r="C42" s="23" t="s">
        <v>14</v>
      </c>
      <c r="D42" s="22">
        <f>'2019-2020 Приложение 6'!E53</f>
        <v>5500</v>
      </c>
      <c r="E42" s="22">
        <f>'2019-2020 Приложение 6'!F53</f>
        <v>6500</v>
      </c>
    </row>
    <row r="43" spans="1:5" ht="15.75">
      <c r="A43" s="15" t="s">
        <v>69</v>
      </c>
      <c r="B43" s="13" t="s">
        <v>245</v>
      </c>
      <c r="C43" s="13" t="s">
        <v>0</v>
      </c>
      <c r="D43" s="14">
        <f>D44+D46+D50+D54+D58+D48+D56+D52</f>
        <v>13653</v>
      </c>
      <c r="E43" s="14">
        <f>E44+E46+E50+E54+E58+E48+E56+E52</f>
        <v>13983.3</v>
      </c>
    </row>
    <row r="44" spans="1:5" ht="47.25">
      <c r="A44" s="44" t="s">
        <v>42</v>
      </c>
      <c r="B44" s="38" t="s">
        <v>246</v>
      </c>
      <c r="C44" s="67"/>
      <c r="D44" s="22">
        <f>D45</f>
        <v>1836.4</v>
      </c>
      <c r="E44" s="22">
        <f>E45</f>
        <v>1836.4</v>
      </c>
    </row>
    <row r="45" spans="1:5" ht="31.5">
      <c r="A45" s="60" t="s">
        <v>15</v>
      </c>
      <c r="B45" s="38" t="s">
        <v>246</v>
      </c>
      <c r="C45" s="23" t="s">
        <v>10</v>
      </c>
      <c r="D45" s="22">
        <f>'2019-2020 Приложение 6'!E56</f>
        <v>1836.4</v>
      </c>
      <c r="E45" s="22">
        <f>'2019-2020 Приложение 6'!F56</f>
        <v>1836.4</v>
      </c>
    </row>
    <row r="46" spans="1:5" ht="47.25">
      <c r="A46" s="44" t="s">
        <v>42</v>
      </c>
      <c r="B46" s="17" t="s">
        <v>256</v>
      </c>
      <c r="C46" s="38"/>
      <c r="D46" s="39">
        <f>D47</f>
        <v>2277</v>
      </c>
      <c r="E46" s="39">
        <f>E47</f>
        <v>2277</v>
      </c>
    </row>
    <row r="47" spans="1:5" ht="31.5">
      <c r="A47" s="60" t="s">
        <v>15</v>
      </c>
      <c r="B47" s="17" t="s">
        <v>256</v>
      </c>
      <c r="C47" s="23" t="s">
        <v>10</v>
      </c>
      <c r="D47" s="22">
        <f>'2019-2020 Приложение 6'!E58</f>
        <v>2277</v>
      </c>
      <c r="E47" s="22">
        <f>'2019-2020 Приложение 6'!F58</f>
        <v>2277</v>
      </c>
    </row>
    <row r="48" spans="1:5" ht="31.5">
      <c r="A48" s="43" t="s">
        <v>43</v>
      </c>
      <c r="B48" s="23" t="s">
        <v>247</v>
      </c>
      <c r="C48" s="23"/>
      <c r="D48" s="22">
        <f>D49</f>
        <v>400</v>
      </c>
      <c r="E48" s="22">
        <f>E49</f>
        <v>400</v>
      </c>
    </row>
    <row r="49" spans="1:5" ht="31.5">
      <c r="A49" s="77" t="s">
        <v>15</v>
      </c>
      <c r="B49" s="23" t="s">
        <v>247</v>
      </c>
      <c r="C49" s="23" t="s">
        <v>10</v>
      </c>
      <c r="D49" s="22">
        <f>'2019-2020 Приложение 6'!E60</f>
        <v>400</v>
      </c>
      <c r="E49" s="22">
        <f>'2019-2020 Приложение 6'!F60</f>
        <v>400</v>
      </c>
    </row>
    <row r="50" spans="1:5" ht="31.5">
      <c r="A50" s="43" t="s">
        <v>43</v>
      </c>
      <c r="B50" s="9" t="s">
        <v>257</v>
      </c>
      <c r="C50" s="67"/>
      <c r="D50" s="22">
        <f>D51</f>
        <v>4400</v>
      </c>
      <c r="E50" s="22">
        <f>E51</f>
        <v>4400</v>
      </c>
    </row>
    <row r="51" spans="1:5" ht="31.5">
      <c r="A51" s="60" t="s">
        <v>15</v>
      </c>
      <c r="B51" s="9" t="s">
        <v>257</v>
      </c>
      <c r="C51" s="23" t="s">
        <v>10</v>
      </c>
      <c r="D51" s="22">
        <f>'2019-2020 Приложение 6'!E62</f>
        <v>4400</v>
      </c>
      <c r="E51" s="22">
        <f>'2019-2020 Приложение 6'!F62</f>
        <v>4400</v>
      </c>
    </row>
    <row r="52" spans="1:5" ht="47.25">
      <c r="A52" s="48" t="s">
        <v>298</v>
      </c>
      <c r="B52" s="17" t="s">
        <v>311</v>
      </c>
      <c r="C52" s="45"/>
      <c r="D52" s="22">
        <f>D53</f>
        <v>2039.6</v>
      </c>
      <c r="E52" s="22">
        <f>E53</f>
        <v>2369.9</v>
      </c>
    </row>
    <row r="53" spans="1:5" ht="31.5">
      <c r="A53" s="77" t="s">
        <v>15</v>
      </c>
      <c r="B53" s="17" t="s">
        <v>311</v>
      </c>
      <c r="C53" s="45" t="s">
        <v>10</v>
      </c>
      <c r="D53" s="22">
        <f>'2019-2020 Приложение 6'!E64</f>
        <v>2039.6</v>
      </c>
      <c r="E53" s="22">
        <f>'2019-2020 Приложение 6'!F64</f>
        <v>2369.9</v>
      </c>
    </row>
    <row r="54" spans="1:5" ht="31.5">
      <c r="A54" s="43" t="s">
        <v>44</v>
      </c>
      <c r="B54" s="38" t="s">
        <v>248</v>
      </c>
      <c r="C54" s="67"/>
      <c r="D54" s="22">
        <f>D55</f>
        <v>1950</v>
      </c>
      <c r="E54" s="22">
        <f>E55</f>
        <v>1950</v>
      </c>
    </row>
    <row r="55" spans="1:5" ht="31.5">
      <c r="A55" s="60" t="s">
        <v>15</v>
      </c>
      <c r="B55" s="38" t="s">
        <v>248</v>
      </c>
      <c r="C55" s="23" t="s">
        <v>10</v>
      </c>
      <c r="D55" s="22">
        <f>'2019-2020 Приложение 6'!E66</f>
        <v>1950</v>
      </c>
      <c r="E55" s="22">
        <f>'2019-2020 Приложение 6'!F66</f>
        <v>1950</v>
      </c>
    </row>
    <row r="56" spans="1:5" ht="15.75">
      <c r="A56" s="48" t="s">
        <v>303</v>
      </c>
      <c r="B56" s="17" t="s">
        <v>302</v>
      </c>
      <c r="C56" s="45"/>
      <c r="D56" s="22">
        <f>'2019-2020 Приложение 6'!E67</f>
        <v>450</v>
      </c>
      <c r="E56" s="22">
        <f>'2019-2020 Приложение 6'!F67</f>
        <v>450</v>
      </c>
    </row>
    <row r="57" spans="1:5" ht="31.5">
      <c r="A57" s="48" t="s">
        <v>15</v>
      </c>
      <c r="B57" s="17" t="s">
        <v>302</v>
      </c>
      <c r="C57" s="45" t="s">
        <v>10</v>
      </c>
      <c r="D57" s="22">
        <f>'2019-2020 Приложение 6'!E68</f>
        <v>450</v>
      </c>
      <c r="E57" s="22">
        <f>'2019-2020 Приложение 6'!F68</f>
        <v>450</v>
      </c>
    </row>
    <row r="58" spans="1:5" ht="78.75">
      <c r="A58" s="43" t="s">
        <v>45</v>
      </c>
      <c r="B58" s="38" t="s">
        <v>258</v>
      </c>
      <c r="C58" s="67"/>
      <c r="D58" s="22">
        <f>D59</f>
        <v>300</v>
      </c>
      <c r="E58" s="22">
        <f>E59</f>
        <v>300</v>
      </c>
    </row>
    <row r="59" spans="1:5" ht="15.75">
      <c r="A59" s="60" t="s">
        <v>11</v>
      </c>
      <c r="B59" s="38" t="s">
        <v>258</v>
      </c>
      <c r="C59" s="23" t="s">
        <v>14</v>
      </c>
      <c r="D59" s="22">
        <f>'2019-2020 Приложение 6'!E70</f>
        <v>300</v>
      </c>
      <c r="E59" s="22">
        <f>'2019-2020 Приложение 6'!F70</f>
        <v>300</v>
      </c>
    </row>
    <row r="60" spans="1:5" ht="47.25">
      <c r="A60" s="12" t="s">
        <v>70</v>
      </c>
      <c r="B60" s="13" t="s">
        <v>249</v>
      </c>
      <c r="C60" s="13" t="s">
        <v>0</v>
      </c>
      <c r="D60" s="14">
        <f>D63+D61</f>
        <v>200</v>
      </c>
      <c r="E60" s="14">
        <f>E63+E61</f>
        <v>200</v>
      </c>
    </row>
    <row r="61" spans="1:5" ht="31.5">
      <c r="A61" s="24" t="s">
        <v>71</v>
      </c>
      <c r="B61" s="30" t="s">
        <v>250</v>
      </c>
      <c r="C61" s="45"/>
      <c r="D61" s="22">
        <f>D62</f>
        <v>50</v>
      </c>
      <c r="E61" s="22">
        <f>E62</f>
        <v>50</v>
      </c>
    </row>
    <row r="62" spans="1:5" ht="15.75">
      <c r="A62" s="43" t="s">
        <v>31</v>
      </c>
      <c r="B62" s="30" t="s">
        <v>250</v>
      </c>
      <c r="C62" s="23" t="s">
        <v>19</v>
      </c>
      <c r="D62" s="22">
        <f>'2019-2020 Приложение 6'!E73</f>
        <v>50</v>
      </c>
      <c r="E62" s="22">
        <f>'2019-2020 Приложение 6'!F73</f>
        <v>50</v>
      </c>
    </row>
    <row r="63" spans="1:5" ht="31.5">
      <c r="A63" s="43" t="s">
        <v>55</v>
      </c>
      <c r="B63" s="38" t="s">
        <v>251</v>
      </c>
      <c r="C63" s="23"/>
      <c r="D63" s="22">
        <f>'2019-2020 Приложение 6'!E74</f>
        <v>150</v>
      </c>
      <c r="E63" s="22">
        <f>'2019-2020 Приложение 6'!F74</f>
        <v>150</v>
      </c>
    </row>
    <row r="64" spans="1:5" ht="31.5">
      <c r="A64" s="48" t="s">
        <v>15</v>
      </c>
      <c r="B64" s="38" t="s">
        <v>251</v>
      </c>
      <c r="C64" s="23" t="s">
        <v>10</v>
      </c>
      <c r="D64" s="22">
        <f>'2019-2020 Приложение 6'!E75</f>
        <v>150</v>
      </c>
      <c r="E64" s="22">
        <f>'2019-2020 Приложение 6'!F75</f>
        <v>150</v>
      </c>
    </row>
    <row r="65" spans="1:6" ht="15.75">
      <c r="A65" s="12" t="s">
        <v>357</v>
      </c>
      <c r="B65" s="13" t="s">
        <v>350</v>
      </c>
      <c r="C65" s="13" t="s">
        <v>0</v>
      </c>
      <c r="D65" s="14">
        <f>D68+D66</f>
        <v>1810.9</v>
      </c>
      <c r="E65" s="14">
        <f>E68+E66</f>
        <v>2552.6000000000004</v>
      </c>
      <c r="F65" s="190"/>
    </row>
    <row r="66" spans="1:6" ht="31.5">
      <c r="A66" s="198" t="s">
        <v>79</v>
      </c>
      <c r="B66" s="195" t="s">
        <v>349</v>
      </c>
      <c r="C66" s="195"/>
      <c r="D66" s="196">
        <f>D67</f>
        <v>1179.7</v>
      </c>
      <c r="E66" s="196">
        <f>E67</f>
        <v>1921.4</v>
      </c>
      <c r="F66" s="190"/>
    </row>
    <row r="67" spans="1:6" ht="31.5">
      <c r="A67" s="198" t="s">
        <v>15</v>
      </c>
      <c r="B67" s="195" t="s">
        <v>349</v>
      </c>
      <c r="C67" s="195" t="s">
        <v>10</v>
      </c>
      <c r="D67" s="196">
        <f>'2019-2020 Приложение 6'!E221</f>
        <v>1179.7</v>
      </c>
      <c r="E67" s="196">
        <f>'2019-2020 Приложение 6'!F221</f>
        <v>1921.4</v>
      </c>
      <c r="F67" s="190"/>
    </row>
    <row r="68" spans="1:5" ht="78.75">
      <c r="A68" s="43" t="s">
        <v>264</v>
      </c>
      <c r="B68" s="186" t="s">
        <v>353</v>
      </c>
      <c r="C68" s="189"/>
      <c r="D68" s="22">
        <f>'2019-2020 Приложение 6'!E77</f>
        <v>631.2</v>
      </c>
      <c r="E68" s="22">
        <f>'2019-2020 Приложение 6'!F77</f>
        <v>631.2</v>
      </c>
    </row>
    <row r="69" spans="1:5" ht="31.5">
      <c r="A69" s="48" t="s">
        <v>15</v>
      </c>
      <c r="B69" s="186" t="s">
        <v>353</v>
      </c>
      <c r="C69" s="23" t="s">
        <v>10</v>
      </c>
      <c r="D69" s="22">
        <f>'2019-2020 Приложение 6'!E78</f>
        <v>631.2</v>
      </c>
      <c r="E69" s="22">
        <f>'2019-2020 Приложение 6'!F78</f>
        <v>631.2</v>
      </c>
    </row>
    <row r="70" spans="1:5" ht="31.5">
      <c r="A70" s="32" t="s">
        <v>312</v>
      </c>
      <c r="B70" s="33" t="s">
        <v>162</v>
      </c>
      <c r="C70" s="33" t="s">
        <v>0</v>
      </c>
      <c r="D70" s="34">
        <f>D71+D81+D92+D107+D104</f>
        <v>1157992.6</v>
      </c>
      <c r="E70" s="34">
        <f>E71+E81+E92+E107+E104</f>
        <v>1133293.5999999999</v>
      </c>
    </row>
    <row r="71" spans="1:7" ht="31.5">
      <c r="A71" s="12" t="s">
        <v>107</v>
      </c>
      <c r="B71" s="13" t="s">
        <v>163</v>
      </c>
      <c r="C71" s="13" t="s">
        <v>0</v>
      </c>
      <c r="D71" s="14">
        <f>D72+D74+D76+D79</f>
        <v>421986.10000000003</v>
      </c>
      <c r="E71" s="14">
        <f>E72+E74+E76+E79</f>
        <v>413519.9</v>
      </c>
      <c r="F71" s="28"/>
      <c r="G71" s="28"/>
    </row>
    <row r="72" spans="1:5" ht="31.5">
      <c r="A72" s="16" t="s">
        <v>29</v>
      </c>
      <c r="B72" s="17" t="s">
        <v>161</v>
      </c>
      <c r="C72" s="17"/>
      <c r="D72" s="19">
        <f>D73</f>
        <v>67183.7</v>
      </c>
      <c r="E72" s="19">
        <f>E73</f>
        <v>58717.5</v>
      </c>
    </row>
    <row r="73" spans="1:5" ht="31.5">
      <c r="A73" s="44" t="s">
        <v>12</v>
      </c>
      <c r="B73" s="30" t="s">
        <v>161</v>
      </c>
      <c r="C73" s="30" t="s">
        <v>13</v>
      </c>
      <c r="D73" s="40">
        <f>'2019-2020 Приложение 6'!E240</f>
        <v>67183.7</v>
      </c>
      <c r="E73" s="40">
        <f>'2019-2020 Приложение 6'!F240</f>
        <v>58717.5</v>
      </c>
    </row>
    <row r="74" spans="1:7" ht="63">
      <c r="A74" s="44" t="s">
        <v>82</v>
      </c>
      <c r="B74" s="30" t="s">
        <v>165</v>
      </c>
      <c r="C74" s="30"/>
      <c r="D74" s="40">
        <f>D75</f>
        <v>326785</v>
      </c>
      <c r="E74" s="40">
        <f>E75</f>
        <v>326785</v>
      </c>
      <c r="F74" s="124"/>
      <c r="G74" s="124"/>
    </row>
    <row r="75" spans="1:5" ht="31.5">
      <c r="A75" s="44" t="s">
        <v>12</v>
      </c>
      <c r="B75" s="30" t="s">
        <v>165</v>
      </c>
      <c r="C75" s="30" t="s">
        <v>13</v>
      </c>
      <c r="D75" s="40">
        <f>'2019-2020 Приложение 6'!E242</f>
        <v>326785</v>
      </c>
      <c r="E75" s="40">
        <f>'2019-2020 Приложение 6'!F242</f>
        <v>326785</v>
      </c>
    </row>
    <row r="76" spans="1:5" ht="78.75">
      <c r="A76" s="44" t="s">
        <v>81</v>
      </c>
      <c r="B76" s="30" t="s">
        <v>166</v>
      </c>
      <c r="C76" s="30"/>
      <c r="D76" s="40">
        <f>D78+D77</f>
        <v>26188.399999999998</v>
      </c>
      <c r="E76" s="40">
        <f>E78+E77</f>
        <v>26188.399999999998</v>
      </c>
    </row>
    <row r="77" spans="1:5" ht="15.75">
      <c r="A77" s="44" t="s">
        <v>31</v>
      </c>
      <c r="B77" s="30" t="s">
        <v>166</v>
      </c>
      <c r="C77" s="30" t="s">
        <v>19</v>
      </c>
      <c r="D77" s="40">
        <f>'2019-2020 Приложение 6'!E244</f>
        <v>1425.1</v>
      </c>
      <c r="E77" s="40">
        <f>'2019-2020 Приложение 6'!F244</f>
        <v>1425.1</v>
      </c>
    </row>
    <row r="78" spans="1:5" ht="31.5">
      <c r="A78" s="44" t="s">
        <v>12</v>
      </c>
      <c r="B78" s="30" t="s">
        <v>166</v>
      </c>
      <c r="C78" s="30" t="s">
        <v>13</v>
      </c>
      <c r="D78" s="40">
        <f>'2019-2020 Приложение 6'!E245</f>
        <v>24763.3</v>
      </c>
      <c r="E78" s="40">
        <f>'2019-2020 Приложение 6'!F245</f>
        <v>24763.3</v>
      </c>
    </row>
    <row r="79" spans="1:6" ht="110.25">
      <c r="A79" s="60" t="s">
        <v>283</v>
      </c>
      <c r="B79" s="45" t="s">
        <v>167</v>
      </c>
      <c r="C79" s="45"/>
      <c r="D79" s="39">
        <f>D80</f>
        <v>1829</v>
      </c>
      <c r="E79" s="39">
        <f>E80</f>
        <v>1829</v>
      </c>
      <c r="F79" s="124"/>
    </row>
    <row r="80" spans="1:5" ht="15.75">
      <c r="A80" s="43" t="s">
        <v>31</v>
      </c>
      <c r="B80" s="45" t="s">
        <v>167</v>
      </c>
      <c r="C80" s="45" t="s">
        <v>19</v>
      </c>
      <c r="D80" s="40">
        <f>'2019-2020 Приложение 6'!E247</f>
        <v>1829</v>
      </c>
      <c r="E80" s="40">
        <f>'2019-2020 Приложение 6'!F247</f>
        <v>1829</v>
      </c>
    </row>
    <row r="81" spans="1:5" ht="31.5">
      <c r="A81" s="12" t="s">
        <v>92</v>
      </c>
      <c r="B81" s="13" t="s">
        <v>168</v>
      </c>
      <c r="C81" s="13" t="s">
        <v>0</v>
      </c>
      <c r="D81" s="14">
        <f>D82+D84+D88+D90+D86</f>
        <v>638632.5999999999</v>
      </c>
      <c r="E81" s="14">
        <f>E82+E84+E88+E90+E86</f>
        <v>621642.5999999999</v>
      </c>
    </row>
    <row r="82" spans="1:5" ht="31.5">
      <c r="A82" s="16" t="s">
        <v>29</v>
      </c>
      <c r="B82" s="17" t="s">
        <v>169</v>
      </c>
      <c r="C82" s="17"/>
      <c r="D82" s="19">
        <f>D83</f>
        <v>105441.9</v>
      </c>
      <c r="E82" s="19">
        <f>E83</f>
        <v>88451.9</v>
      </c>
    </row>
    <row r="83" spans="1:5" ht="31.5">
      <c r="A83" s="44" t="s">
        <v>12</v>
      </c>
      <c r="B83" s="30" t="s">
        <v>169</v>
      </c>
      <c r="C83" s="30" t="s">
        <v>13</v>
      </c>
      <c r="D83" s="40">
        <f>'2019-2020 Приложение 6'!E250</f>
        <v>105441.9</v>
      </c>
      <c r="E83" s="40">
        <f>'2019-2020 Приложение 6'!F250</f>
        <v>88451.9</v>
      </c>
    </row>
    <row r="84" spans="1:5" ht="63">
      <c r="A84" s="44" t="s">
        <v>82</v>
      </c>
      <c r="B84" s="30" t="s">
        <v>171</v>
      </c>
      <c r="C84" s="30"/>
      <c r="D84" s="40">
        <f>D85</f>
        <v>513697.8</v>
      </c>
      <c r="E84" s="40">
        <f>E85</f>
        <v>513697.8</v>
      </c>
    </row>
    <row r="85" spans="1:5" ht="31.5">
      <c r="A85" s="44" t="s">
        <v>12</v>
      </c>
      <c r="B85" s="30" t="s">
        <v>171</v>
      </c>
      <c r="C85" s="30" t="s">
        <v>13</v>
      </c>
      <c r="D85" s="40">
        <f>'2019-2020 Приложение 6'!E252</f>
        <v>513697.8</v>
      </c>
      <c r="E85" s="40">
        <f>'2019-2020 Приложение 6'!F252</f>
        <v>513697.8</v>
      </c>
    </row>
    <row r="86" spans="1:5" ht="63">
      <c r="A86" s="43" t="s">
        <v>140</v>
      </c>
      <c r="B86" s="45" t="s">
        <v>268</v>
      </c>
      <c r="C86" s="45"/>
      <c r="D86" s="40">
        <f>D87</f>
        <v>15413.2</v>
      </c>
      <c r="E86" s="40">
        <f>E87</f>
        <v>15413.2</v>
      </c>
    </row>
    <row r="87" spans="1:5" ht="31.5">
      <c r="A87" s="43" t="s">
        <v>12</v>
      </c>
      <c r="B87" s="45" t="s">
        <v>268</v>
      </c>
      <c r="C87" s="45" t="s">
        <v>13</v>
      </c>
      <c r="D87" s="40">
        <f>'2019-2020 Приложение 6'!E254</f>
        <v>15413.2</v>
      </c>
      <c r="E87" s="40">
        <f>'2019-2020 Приложение 6'!F254</f>
        <v>15413.2</v>
      </c>
    </row>
    <row r="88" spans="1:5" ht="63">
      <c r="A88" s="44" t="s">
        <v>129</v>
      </c>
      <c r="B88" s="30" t="s">
        <v>170</v>
      </c>
      <c r="C88" s="30"/>
      <c r="D88" s="40">
        <f>D89</f>
        <v>18.7</v>
      </c>
      <c r="E88" s="40">
        <f>E89</f>
        <v>18.7</v>
      </c>
    </row>
    <row r="89" spans="1:5" ht="15.75">
      <c r="A89" s="43" t="s">
        <v>31</v>
      </c>
      <c r="B89" s="30" t="s">
        <v>170</v>
      </c>
      <c r="C89" s="30" t="s">
        <v>19</v>
      </c>
      <c r="D89" s="40">
        <f>'2019-2020 Приложение 6'!E256</f>
        <v>18.7</v>
      </c>
      <c r="E89" s="40">
        <f>'2019-2020 Приложение 6'!F256</f>
        <v>18.7</v>
      </c>
    </row>
    <row r="90" spans="1:5" ht="110.25">
      <c r="A90" s="60" t="s">
        <v>283</v>
      </c>
      <c r="B90" s="17" t="s">
        <v>172</v>
      </c>
      <c r="C90" s="17"/>
      <c r="D90" s="19">
        <f>D91</f>
        <v>4061</v>
      </c>
      <c r="E90" s="19">
        <f>E91</f>
        <v>4061</v>
      </c>
    </row>
    <row r="91" spans="1:5" ht="15.75">
      <c r="A91" s="44" t="s">
        <v>31</v>
      </c>
      <c r="B91" s="30" t="s">
        <v>172</v>
      </c>
      <c r="C91" s="30" t="s">
        <v>19</v>
      </c>
      <c r="D91" s="40">
        <f>'2019-2020 Приложение 6'!E258</f>
        <v>4061</v>
      </c>
      <c r="E91" s="40">
        <f>'2019-2020 Приложение 6'!F258</f>
        <v>4061</v>
      </c>
    </row>
    <row r="92" spans="1:5" ht="15.75">
      <c r="A92" s="12" t="s">
        <v>313</v>
      </c>
      <c r="B92" s="13" t="s">
        <v>173</v>
      </c>
      <c r="C92" s="13" t="s">
        <v>0</v>
      </c>
      <c r="D92" s="14">
        <f>D93+D98+D100+D95+D102</f>
        <v>33209.1</v>
      </c>
      <c r="E92" s="14">
        <f>E93+E98+E100+E95+E102</f>
        <v>32948.8</v>
      </c>
    </row>
    <row r="93" spans="1:5" ht="31.5">
      <c r="A93" s="16" t="s">
        <v>29</v>
      </c>
      <c r="B93" s="17" t="s">
        <v>174</v>
      </c>
      <c r="C93" s="17"/>
      <c r="D93" s="19">
        <f>D94</f>
        <v>32290.1</v>
      </c>
      <c r="E93" s="19">
        <f>E94</f>
        <v>32029.8</v>
      </c>
    </row>
    <row r="94" spans="1:5" ht="31.5">
      <c r="A94" s="44" t="s">
        <v>12</v>
      </c>
      <c r="B94" s="30" t="s">
        <v>174</v>
      </c>
      <c r="C94" s="30" t="s">
        <v>13</v>
      </c>
      <c r="D94" s="40">
        <f>'2019-2020 Приложение 6'!E261</f>
        <v>32290.1</v>
      </c>
      <c r="E94" s="40">
        <f>'2019-2020 Приложение 6'!F261</f>
        <v>32029.8</v>
      </c>
    </row>
    <row r="95" spans="1:5" ht="31.5">
      <c r="A95" s="43" t="s">
        <v>109</v>
      </c>
      <c r="B95" s="45" t="s">
        <v>180</v>
      </c>
      <c r="C95" s="45"/>
      <c r="D95" s="46">
        <f>'2019-2020 Приложение 6'!E81</f>
        <v>500</v>
      </c>
      <c r="E95" s="46">
        <f>'2019-2020 Приложение 6'!F81</f>
        <v>500</v>
      </c>
    </row>
    <row r="96" spans="1:5" ht="31.5">
      <c r="A96" s="43" t="s">
        <v>15</v>
      </c>
      <c r="B96" s="45" t="s">
        <v>180</v>
      </c>
      <c r="C96" s="45" t="s">
        <v>10</v>
      </c>
      <c r="D96" s="46">
        <f>'2019-2020 Приложение 6'!E82</f>
        <v>300</v>
      </c>
      <c r="E96" s="46">
        <f>'2019-2020 Приложение 6'!F82</f>
        <v>300</v>
      </c>
    </row>
    <row r="97" spans="1:5" ht="15.75">
      <c r="A97" s="43" t="s">
        <v>31</v>
      </c>
      <c r="B97" s="45" t="s">
        <v>180</v>
      </c>
      <c r="C97" s="45" t="s">
        <v>19</v>
      </c>
      <c r="D97" s="46">
        <f>'2019-2020 Приложение 6'!E83</f>
        <v>200</v>
      </c>
      <c r="E97" s="46">
        <f>'2019-2020 Приложение 6'!F83</f>
        <v>200</v>
      </c>
    </row>
    <row r="98" spans="1:5" ht="110.25">
      <c r="A98" s="60" t="s">
        <v>283</v>
      </c>
      <c r="B98" s="17" t="s">
        <v>175</v>
      </c>
      <c r="C98" s="17"/>
      <c r="D98" s="40">
        <f>D99</f>
        <v>169</v>
      </c>
      <c r="E98" s="40">
        <f>E99</f>
        <v>169</v>
      </c>
    </row>
    <row r="99" spans="1:5" ht="15.75">
      <c r="A99" s="44" t="s">
        <v>31</v>
      </c>
      <c r="B99" s="30" t="s">
        <v>175</v>
      </c>
      <c r="C99" s="30" t="s">
        <v>19</v>
      </c>
      <c r="D99" s="40">
        <f>'2019-2020 Приложение 6'!E263</f>
        <v>169</v>
      </c>
      <c r="E99" s="40">
        <f>'2019-2020 Приложение 6'!F263</f>
        <v>169</v>
      </c>
    </row>
    <row r="100" spans="1:5" ht="31.5">
      <c r="A100" s="43" t="s">
        <v>141</v>
      </c>
      <c r="B100" s="45" t="s">
        <v>181</v>
      </c>
      <c r="C100" s="45"/>
      <c r="D100" s="46">
        <f>D101</f>
        <v>100</v>
      </c>
      <c r="E100" s="46">
        <f>E101</f>
        <v>100</v>
      </c>
    </row>
    <row r="101" spans="1:5" ht="31.5">
      <c r="A101" s="43" t="s">
        <v>15</v>
      </c>
      <c r="B101" s="45" t="s">
        <v>181</v>
      </c>
      <c r="C101" s="45" t="s">
        <v>10</v>
      </c>
      <c r="D101" s="46">
        <f>'2019-2020 Приложение 6'!E85</f>
        <v>100</v>
      </c>
      <c r="E101" s="46">
        <f>'2019-2020 Приложение 6'!F85</f>
        <v>100</v>
      </c>
    </row>
    <row r="102" spans="1:5" ht="47.25">
      <c r="A102" s="43" t="s">
        <v>142</v>
      </c>
      <c r="B102" s="45" t="s">
        <v>182</v>
      </c>
      <c r="C102" s="45"/>
      <c r="D102" s="46">
        <f>D103</f>
        <v>150</v>
      </c>
      <c r="E102" s="46">
        <f>E103</f>
        <v>150</v>
      </c>
    </row>
    <row r="103" spans="1:5" ht="31.5">
      <c r="A103" s="43" t="s">
        <v>15</v>
      </c>
      <c r="B103" s="45" t="s">
        <v>182</v>
      </c>
      <c r="C103" s="45" t="s">
        <v>10</v>
      </c>
      <c r="D103" s="46">
        <f>'2019-2020 Приложение 6'!E87</f>
        <v>150</v>
      </c>
      <c r="E103" s="46">
        <f>'2019-2020 Приложение 6'!F87</f>
        <v>150</v>
      </c>
    </row>
    <row r="104" spans="1:5" ht="31.5">
      <c r="A104" s="12" t="s">
        <v>94</v>
      </c>
      <c r="B104" s="13" t="s">
        <v>183</v>
      </c>
      <c r="C104" s="13" t="s">
        <v>0</v>
      </c>
      <c r="D104" s="14">
        <f>D105</f>
        <v>3652.2</v>
      </c>
      <c r="E104" s="14">
        <f>E105</f>
        <v>3652.2</v>
      </c>
    </row>
    <row r="105" spans="1:5" ht="31.5">
      <c r="A105" s="43" t="s">
        <v>267</v>
      </c>
      <c r="B105" s="45" t="s">
        <v>259</v>
      </c>
      <c r="C105" s="45"/>
      <c r="D105" s="46">
        <f>D106</f>
        <v>3652.2</v>
      </c>
      <c r="E105" s="46">
        <f>E106</f>
        <v>3652.2</v>
      </c>
    </row>
    <row r="106" spans="1:5" ht="31.5">
      <c r="A106" s="85" t="s">
        <v>12</v>
      </c>
      <c r="B106" s="45" t="s">
        <v>259</v>
      </c>
      <c r="C106" s="45" t="s">
        <v>13</v>
      </c>
      <c r="D106" s="46">
        <f>'2019-2020 Приложение 6'!E266</f>
        <v>3652.2</v>
      </c>
      <c r="E106" s="46">
        <f>'2019-2020 Приложение 6'!F266</f>
        <v>3652.2</v>
      </c>
    </row>
    <row r="107" spans="1:5" ht="31.5">
      <c r="A107" s="12" t="s">
        <v>87</v>
      </c>
      <c r="B107" s="13" t="s">
        <v>176</v>
      </c>
      <c r="C107" s="13" t="s">
        <v>0</v>
      </c>
      <c r="D107" s="14">
        <f>D108+D112</f>
        <v>60512.6</v>
      </c>
      <c r="E107" s="14">
        <f>E108+E112</f>
        <v>61530.1</v>
      </c>
    </row>
    <row r="108" spans="1:5" ht="31.5">
      <c r="A108" s="16" t="s">
        <v>16</v>
      </c>
      <c r="B108" s="17" t="s">
        <v>177</v>
      </c>
      <c r="C108" s="17"/>
      <c r="D108" s="19">
        <f>D109+D110+D111</f>
        <v>30854.1</v>
      </c>
      <c r="E108" s="19">
        <f>E109+E110+E111</f>
        <v>30854.1</v>
      </c>
    </row>
    <row r="109" spans="1:5" ht="78.75">
      <c r="A109" s="44" t="s">
        <v>17</v>
      </c>
      <c r="B109" s="30" t="s">
        <v>177</v>
      </c>
      <c r="C109" s="30" t="s">
        <v>18</v>
      </c>
      <c r="D109" s="40">
        <f>'2019-2020 Приложение 6'!E269</f>
        <v>26241.6</v>
      </c>
      <c r="E109" s="40">
        <f>'2019-2020 Приложение 6'!F269</f>
        <v>26241.6</v>
      </c>
    </row>
    <row r="110" spans="1:5" ht="31.5">
      <c r="A110" s="44" t="s">
        <v>15</v>
      </c>
      <c r="B110" s="30" t="s">
        <v>177</v>
      </c>
      <c r="C110" s="30" t="s">
        <v>10</v>
      </c>
      <c r="D110" s="40">
        <f>'2019-2020 Приложение 6'!E270</f>
        <v>4376.9</v>
      </c>
      <c r="E110" s="40">
        <f>'2019-2020 Приложение 6'!F270</f>
        <v>4376.9</v>
      </c>
    </row>
    <row r="111" spans="1:5" ht="15.75">
      <c r="A111" s="80" t="s">
        <v>11</v>
      </c>
      <c r="B111" s="30" t="s">
        <v>177</v>
      </c>
      <c r="C111" s="30" t="s">
        <v>14</v>
      </c>
      <c r="D111" s="40">
        <f>'2019-2020 Приложение 6'!E271</f>
        <v>235.6</v>
      </c>
      <c r="E111" s="40">
        <f>'2019-2020 Приложение 6'!F271</f>
        <v>235.6</v>
      </c>
    </row>
    <row r="112" spans="1:5" ht="31.5">
      <c r="A112" s="16" t="s">
        <v>34</v>
      </c>
      <c r="B112" s="17" t="s">
        <v>178</v>
      </c>
      <c r="C112" s="17"/>
      <c r="D112" s="19">
        <f>D113+D114</f>
        <v>29658.5</v>
      </c>
      <c r="E112" s="19">
        <f>E113+E114</f>
        <v>30676</v>
      </c>
    </row>
    <row r="113" spans="1:5" ht="78.75">
      <c r="A113" s="44" t="s">
        <v>17</v>
      </c>
      <c r="B113" s="30" t="s">
        <v>178</v>
      </c>
      <c r="C113" s="30" t="s">
        <v>18</v>
      </c>
      <c r="D113" s="40">
        <f>'2019-2020 Приложение 6'!E273</f>
        <v>28151.3</v>
      </c>
      <c r="E113" s="40">
        <f>'2019-2020 Приложение 6'!F273</f>
        <v>29168.8</v>
      </c>
    </row>
    <row r="114" spans="1:5" ht="31.5">
      <c r="A114" s="44" t="s">
        <v>15</v>
      </c>
      <c r="B114" s="30" t="s">
        <v>178</v>
      </c>
      <c r="C114" s="30" t="s">
        <v>10</v>
      </c>
      <c r="D114" s="40">
        <f>'2019-2020 Приложение 6'!E274</f>
        <v>1507.2</v>
      </c>
      <c r="E114" s="40">
        <f>'2019-2020 Приложение 6'!F274</f>
        <v>1507.2</v>
      </c>
    </row>
    <row r="115" spans="1:5" ht="31.5">
      <c r="A115" s="32" t="s">
        <v>95</v>
      </c>
      <c r="B115" s="33" t="s">
        <v>189</v>
      </c>
      <c r="C115" s="33" t="s">
        <v>0</v>
      </c>
      <c r="D115" s="34">
        <f>D116+D120+D122+D124+D126+D128+D130+D133+D118</f>
        <v>132487.40000000002</v>
      </c>
      <c r="E115" s="34">
        <f>E116+E120+E122+E124+E126+E128+E130+E133+E118</f>
        <v>120033</v>
      </c>
    </row>
    <row r="116" spans="1:5" ht="31.5">
      <c r="A116" s="43" t="s">
        <v>58</v>
      </c>
      <c r="B116" s="45" t="s">
        <v>188</v>
      </c>
      <c r="C116" s="45"/>
      <c r="D116" s="10">
        <f>D117</f>
        <v>30610.8</v>
      </c>
      <c r="E116" s="10">
        <f>E117</f>
        <v>26310.8</v>
      </c>
    </row>
    <row r="117" spans="1:5" ht="31.5">
      <c r="A117" s="78" t="s">
        <v>12</v>
      </c>
      <c r="B117" s="45" t="s">
        <v>188</v>
      </c>
      <c r="C117" s="45" t="s">
        <v>13</v>
      </c>
      <c r="D117" s="39">
        <f>'2019-2020 Приложение 6'!E196</f>
        <v>30610.8</v>
      </c>
      <c r="E117" s="39">
        <f>'2019-2020 Приложение 6'!F196</f>
        <v>26310.8</v>
      </c>
    </row>
    <row r="118" spans="1:5" ht="31.5">
      <c r="A118" s="24" t="s">
        <v>261</v>
      </c>
      <c r="B118" s="45" t="s">
        <v>269</v>
      </c>
      <c r="C118" s="45"/>
      <c r="D118" s="39">
        <f>D119</f>
        <v>70</v>
      </c>
      <c r="E118" s="39">
        <f>E119</f>
        <v>0</v>
      </c>
    </row>
    <row r="119" spans="1:5" ht="31.5">
      <c r="A119" s="24" t="s">
        <v>12</v>
      </c>
      <c r="B119" s="45" t="s">
        <v>269</v>
      </c>
      <c r="C119" s="45" t="s">
        <v>13</v>
      </c>
      <c r="D119" s="39">
        <f>'2019-2020 Приложение 6'!E198</f>
        <v>70</v>
      </c>
      <c r="E119" s="39">
        <f>'2019-2020 Приложение 6'!F198</f>
        <v>0</v>
      </c>
    </row>
    <row r="120" spans="1:5" ht="15.75">
      <c r="A120" s="24" t="s">
        <v>285</v>
      </c>
      <c r="B120" s="45" t="s">
        <v>286</v>
      </c>
      <c r="C120" s="45"/>
      <c r="D120" s="39">
        <f>D121</f>
        <v>99.6</v>
      </c>
      <c r="E120" s="39">
        <f>E121</f>
        <v>0</v>
      </c>
    </row>
    <row r="121" spans="1:5" ht="31.5">
      <c r="A121" s="78" t="s">
        <v>12</v>
      </c>
      <c r="B121" s="45" t="s">
        <v>286</v>
      </c>
      <c r="C121" s="45" t="s">
        <v>13</v>
      </c>
      <c r="D121" s="39">
        <f>'2019-2020 Приложение 6'!E200</f>
        <v>99.6</v>
      </c>
      <c r="E121" s="39">
        <f>'2019-2020 Приложение 6'!F200</f>
        <v>0</v>
      </c>
    </row>
    <row r="122" spans="1:5" ht="31.5">
      <c r="A122" s="24" t="s">
        <v>261</v>
      </c>
      <c r="B122" s="45" t="s">
        <v>260</v>
      </c>
      <c r="C122" s="45"/>
      <c r="D122" s="39">
        <f>D123</f>
        <v>102.4</v>
      </c>
      <c r="E122" s="39">
        <f>E123</f>
        <v>0</v>
      </c>
    </row>
    <row r="123" spans="1:5" ht="31.5">
      <c r="A123" s="78" t="s">
        <v>12</v>
      </c>
      <c r="B123" s="45" t="s">
        <v>260</v>
      </c>
      <c r="C123" s="45" t="s">
        <v>13</v>
      </c>
      <c r="D123" s="39">
        <f>'2019-2020 Приложение 6'!E202</f>
        <v>102.4</v>
      </c>
      <c r="E123" s="39">
        <f>'2019-2020 Приложение 6'!F202</f>
        <v>0</v>
      </c>
    </row>
    <row r="124" spans="1:5" ht="31.5">
      <c r="A124" s="43" t="s">
        <v>60</v>
      </c>
      <c r="B124" s="45" t="s">
        <v>190</v>
      </c>
      <c r="C124" s="45"/>
      <c r="D124" s="40">
        <f>D125</f>
        <v>51007.4</v>
      </c>
      <c r="E124" s="40">
        <f>E125</f>
        <v>45107.4</v>
      </c>
    </row>
    <row r="125" spans="1:5" ht="31.5">
      <c r="A125" s="78" t="s">
        <v>12</v>
      </c>
      <c r="B125" s="45" t="s">
        <v>190</v>
      </c>
      <c r="C125" s="45" t="s">
        <v>13</v>
      </c>
      <c r="D125" s="39">
        <f>'2019-2020 Приложение 6'!E204</f>
        <v>51007.4</v>
      </c>
      <c r="E125" s="39">
        <f>'2019-2020 Приложение 6'!F204</f>
        <v>45107.4</v>
      </c>
    </row>
    <row r="126" spans="1:5" ht="47.25">
      <c r="A126" s="43" t="s">
        <v>59</v>
      </c>
      <c r="B126" s="45" t="s">
        <v>191</v>
      </c>
      <c r="C126" s="45"/>
      <c r="D126" s="19">
        <f>D127</f>
        <v>21471.4</v>
      </c>
      <c r="E126" s="19">
        <f>E127</f>
        <v>18771.6</v>
      </c>
    </row>
    <row r="127" spans="1:5" ht="31.5">
      <c r="A127" s="127" t="s">
        <v>12</v>
      </c>
      <c r="B127" s="45" t="s">
        <v>191</v>
      </c>
      <c r="C127" s="45" t="s">
        <v>13</v>
      </c>
      <c r="D127" s="39">
        <f>'2019-2020 Приложение 6'!E206</f>
        <v>21471.4</v>
      </c>
      <c r="E127" s="39">
        <f>'2019-2020 Приложение 6'!F206</f>
        <v>18771.6</v>
      </c>
    </row>
    <row r="128" spans="1:5" ht="15.75">
      <c r="A128" s="43" t="s">
        <v>253</v>
      </c>
      <c r="B128" s="45" t="s">
        <v>254</v>
      </c>
      <c r="C128" s="45"/>
      <c r="D128" s="40">
        <f>D129</f>
        <v>20</v>
      </c>
      <c r="E128" s="40">
        <f>E129</f>
        <v>20</v>
      </c>
    </row>
    <row r="129" spans="1:5" ht="15.75">
      <c r="A129" s="78" t="s">
        <v>31</v>
      </c>
      <c r="B129" s="45" t="s">
        <v>254</v>
      </c>
      <c r="C129" s="45" t="s">
        <v>19</v>
      </c>
      <c r="D129" s="39">
        <f>'2019-2020 Приложение 6'!E208</f>
        <v>20</v>
      </c>
      <c r="E129" s="39">
        <f>'2019-2020 Приложение 6'!F208</f>
        <v>20</v>
      </c>
    </row>
    <row r="130" spans="1:5" ht="15.75">
      <c r="A130" s="43" t="s">
        <v>25</v>
      </c>
      <c r="B130" s="45" t="s">
        <v>192</v>
      </c>
      <c r="C130" s="45"/>
      <c r="D130" s="19">
        <f>D131+D132</f>
        <v>7022.3</v>
      </c>
      <c r="E130" s="19">
        <f>E131+E132</f>
        <v>7195.599999999999</v>
      </c>
    </row>
    <row r="131" spans="1:5" ht="78.75">
      <c r="A131" s="24" t="s">
        <v>17</v>
      </c>
      <c r="B131" s="45" t="s">
        <v>192</v>
      </c>
      <c r="C131" s="45" t="s">
        <v>18</v>
      </c>
      <c r="D131" s="39">
        <f>'2019-2020 Приложение 6'!E210</f>
        <v>6562.5</v>
      </c>
      <c r="E131" s="39">
        <f>'2019-2020 Приложение 6'!F210</f>
        <v>6723.9</v>
      </c>
    </row>
    <row r="132" spans="1:5" ht="31.5">
      <c r="A132" s="60" t="s">
        <v>15</v>
      </c>
      <c r="B132" s="45" t="s">
        <v>192</v>
      </c>
      <c r="C132" s="45" t="s">
        <v>10</v>
      </c>
      <c r="D132" s="39">
        <f>'2019-2020 Приложение 6'!E211</f>
        <v>459.8</v>
      </c>
      <c r="E132" s="39">
        <f>'2019-2020 Приложение 6'!F211</f>
        <v>471.7</v>
      </c>
    </row>
    <row r="133" spans="1:5" ht="31.5">
      <c r="A133" s="43" t="s">
        <v>57</v>
      </c>
      <c r="B133" s="45" t="s">
        <v>193</v>
      </c>
      <c r="C133" s="45"/>
      <c r="D133" s="39">
        <f>D134</f>
        <v>22083.5</v>
      </c>
      <c r="E133" s="39">
        <f>E134</f>
        <v>22627.6</v>
      </c>
    </row>
    <row r="134" spans="1:5" ht="78.75">
      <c r="A134" s="24" t="s">
        <v>17</v>
      </c>
      <c r="B134" s="45" t="s">
        <v>193</v>
      </c>
      <c r="C134" s="45" t="s">
        <v>18</v>
      </c>
      <c r="D134" s="39">
        <f>'2019-2020 Приложение 6'!E213</f>
        <v>22083.5</v>
      </c>
      <c r="E134" s="39">
        <f>'2019-2020 Приложение 6'!F213</f>
        <v>22627.6</v>
      </c>
    </row>
    <row r="135" spans="1:5" ht="31.5">
      <c r="A135" s="32" t="s">
        <v>61</v>
      </c>
      <c r="B135" s="33" t="s">
        <v>194</v>
      </c>
      <c r="C135" s="33" t="s">
        <v>0</v>
      </c>
      <c r="D135" s="34">
        <f>D140+D138+D136+D142</f>
        <v>60410.899999999994</v>
      </c>
      <c r="E135" s="34">
        <f>E140+E138+E136+E142</f>
        <v>60410.899999999994</v>
      </c>
    </row>
    <row r="136" spans="1:5" ht="31.5">
      <c r="A136" s="44" t="s">
        <v>62</v>
      </c>
      <c r="B136" s="45" t="s">
        <v>195</v>
      </c>
      <c r="C136" s="30"/>
      <c r="D136" s="40">
        <f>D137</f>
        <v>58010.2</v>
      </c>
      <c r="E136" s="40">
        <f>E137</f>
        <v>58010.2</v>
      </c>
    </row>
    <row r="137" spans="1:5" ht="31.5">
      <c r="A137" s="71" t="s">
        <v>12</v>
      </c>
      <c r="B137" s="45" t="s">
        <v>195</v>
      </c>
      <c r="C137" s="30" t="s">
        <v>13</v>
      </c>
      <c r="D137" s="40">
        <f>'2019-2020 Приложение 6'!E90</f>
        <v>58010.2</v>
      </c>
      <c r="E137" s="40">
        <f>'2019-2020 Приложение 6'!F90</f>
        <v>58010.2</v>
      </c>
    </row>
    <row r="138" spans="1:5" ht="31.5">
      <c r="A138" s="71" t="s">
        <v>46</v>
      </c>
      <c r="B138" s="45" t="s">
        <v>196</v>
      </c>
      <c r="C138" s="30"/>
      <c r="D138" s="40">
        <f>D139</f>
        <v>300.7</v>
      </c>
      <c r="E138" s="40">
        <f>E139</f>
        <v>300.7</v>
      </c>
    </row>
    <row r="139" spans="1:5" ht="31.5">
      <c r="A139" s="71" t="s">
        <v>12</v>
      </c>
      <c r="B139" s="45" t="s">
        <v>196</v>
      </c>
      <c r="C139" s="30" t="s">
        <v>13</v>
      </c>
      <c r="D139" s="40">
        <f>'2019-2020 Приложение 6'!E92</f>
        <v>300.7</v>
      </c>
      <c r="E139" s="40">
        <f>'2019-2020 Приложение 6'!F92</f>
        <v>300.7</v>
      </c>
    </row>
    <row r="140" spans="1:5" ht="31.5">
      <c r="A140" s="71" t="s">
        <v>47</v>
      </c>
      <c r="B140" s="45" t="s">
        <v>197</v>
      </c>
      <c r="C140" s="30"/>
      <c r="D140" s="40">
        <f>D141</f>
        <v>2000</v>
      </c>
      <c r="E140" s="40">
        <f>E141</f>
        <v>2000</v>
      </c>
    </row>
    <row r="141" spans="1:5" ht="31.5">
      <c r="A141" s="71" t="s">
        <v>15</v>
      </c>
      <c r="B141" s="45" t="s">
        <v>197</v>
      </c>
      <c r="C141" s="30" t="s">
        <v>10</v>
      </c>
      <c r="D141" s="40">
        <f>'2019-2020 Приложение 6'!E94</f>
        <v>2000</v>
      </c>
      <c r="E141" s="40">
        <f>'2019-2020 Приложение 6'!F94</f>
        <v>2000</v>
      </c>
    </row>
    <row r="142" spans="1:5" ht="47.25">
      <c r="A142" s="24" t="s">
        <v>271</v>
      </c>
      <c r="B142" s="45" t="s">
        <v>287</v>
      </c>
      <c r="C142" s="17"/>
      <c r="D142" s="40">
        <f>D143</f>
        <v>100</v>
      </c>
      <c r="E142" s="40">
        <f>E143</f>
        <v>100</v>
      </c>
    </row>
    <row r="143" spans="1:5" ht="31.5">
      <c r="A143" s="24" t="s">
        <v>15</v>
      </c>
      <c r="B143" s="45" t="s">
        <v>287</v>
      </c>
      <c r="C143" s="17" t="s">
        <v>10</v>
      </c>
      <c r="D143" s="40">
        <f>'2019-2020 Приложение 6'!E96</f>
        <v>100</v>
      </c>
      <c r="E143" s="40">
        <f>'2019-2020 Приложение 6'!F96</f>
        <v>100</v>
      </c>
    </row>
    <row r="144" spans="1:5" ht="31.5">
      <c r="A144" s="32" t="s">
        <v>96</v>
      </c>
      <c r="B144" s="33" t="s">
        <v>211</v>
      </c>
      <c r="C144" s="33" t="s">
        <v>0</v>
      </c>
      <c r="D144" s="34">
        <f>D145+D150+D163+D193+D204</f>
        <v>151999.2</v>
      </c>
      <c r="E144" s="34">
        <f>E145+E150+E163+E193+E204</f>
        <v>152622</v>
      </c>
    </row>
    <row r="145" spans="1:5" ht="31.5">
      <c r="A145" s="12" t="s">
        <v>97</v>
      </c>
      <c r="B145" s="13" t="s">
        <v>212</v>
      </c>
      <c r="C145" s="13" t="s">
        <v>0</v>
      </c>
      <c r="D145" s="14">
        <f>D146</f>
        <v>19247.699999999997</v>
      </c>
      <c r="E145" s="14">
        <f>E146</f>
        <v>19316.5</v>
      </c>
    </row>
    <row r="146" spans="1:7" ht="31.5">
      <c r="A146" s="18" t="s">
        <v>16</v>
      </c>
      <c r="B146" s="17" t="s">
        <v>213</v>
      </c>
      <c r="C146" s="9"/>
      <c r="D146" s="10">
        <f>SUM(D147:D149)</f>
        <v>19247.699999999997</v>
      </c>
      <c r="E146" s="10">
        <f>SUM(E147:E149)</f>
        <v>19316.5</v>
      </c>
      <c r="F146" s="200"/>
      <c r="G146" s="200"/>
    </row>
    <row r="147" spans="1:5" ht="78.75">
      <c r="A147" s="58" t="s">
        <v>17</v>
      </c>
      <c r="B147" s="17" t="s">
        <v>213</v>
      </c>
      <c r="C147" s="45" t="s">
        <v>18</v>
      </c>
      <c r="D147" s="22">
        <f>'2019-2020 Приложение 6'!E279</f>
        <v>18001.8</v>
      </c>
      <c r="E147" s="22">
        <f>'2019-2020 Приложение 6'!F279</f>
        <v>18079.9</v>
      </c>
    </row>
    <row r="148" spans="1:5" ht="31.5">
      <c r="A148" s="48" t="s">
        <v>15</v>
      </c>
      <c r="B148" s="17" t="s">
        <v>213</v>
      </c>
      <c r="C148" s="45" t="s">
        <v>10</v>
      </c>
      <c r="D148" s="22">
        <f>'2019-2020 Приложение 6'!E280</f>
        <v>1222.6000000000001</v>
      </c>
      <c r="E148" s="22">
        <f>'2019-2020 Приложение 6'!F280</f>
        <v>1213.6000000000001</v>
      </c>
    </row>
    <row r="149" spans="1:5" ht="15.75">
      <c r="A149" s="80" t="s">
        <v>11</v>
      </c>
      <c r="B149" s="17" t="s">
        <v>213</v>
      </c>
      <c r="C149" s="45" t="s">
        <v>14</v>
      </c>
      <c r="D149" s="22">
        <f>'2019-2020 Приложение 6'!E281</f>
        <v>23.3</v>
      </c>
      <c r="E149" s="22">
        <f>'2019-2020 Приложение 6'!F281</f>
        <v>23</v>
      </c>
    </row>
    <row r="150" spans="1:5" ht="31.5">
      <c r="A150" s="12" t="s">
        <v>98</v>
      </c>
      <c r="B150" s="13" t="s">
        <v>214</v>
      </c>
      <c r="C150" s="13" t="s">
        <v>0</v>
      </c>
      <c r="D150" s="14">
        <f>D151+D153+D155+D159</f>
        <v>24882.199999999997</v>
      </c>
      <c r="E150" s="14">
        <f>E151+E153+E155+E159</f>
        <v>24147.4</v>
      </c>
    </row>
    <row r="151" spans="1:5" ht="47.25">
      <c r="A151" s="59" t="s">
        <v>66</v>
      </c>
      <c r="B151" s="17" t="s">
        <v>215</v>
      </c>
      <c r="C151" s="23"/>
      <c r="D151" s="22">
        <f>'2019-2020 Приложение 6'!E224</f>
        <v>4534</v>
      </c>
      <c r="E151" s="22">
        <f>'2019-2020 Приложение 6'!F224</f>
        <v>3839.3</v>
      </c>
    </row>
    <row r="152" spans="1:5" ht="31.5">
      <c r="A152" s="48" t="s">
        <v>15</v>
      </c>
      <c r="B152" s="17" t="s">
        <v>215</v>
      </c>
      <c r="C152" s="45" t="s">
        <v>10</v>
      </c>
      <c r="D152" s="22">
        <f>'2019-2020 Приложение 6'!E225</f>
        <v>4534</v>
      </c>
      <c r="E152" s="22">
        <f>'2019-2020 Приложение 6'!F225</f>
        <v>3839.3</v>
      </c>
    </row>
    <row r="153" spans="1:5" ht="31.5">
      <c r="A153" s="59" t="s">
        <v>20</v>
      </c>
      <c r="B153" s="17" t="s">
        <v>216</v>
      </c>
      <c r="C153" s="23"/>
      <c r="D153" s="22">
        <f>'2019-2020 Приложение 6'!E226</f>
        <v>226</v>
      </c>
      <c r="E153" s="22">
        <f>'2019-2020 Приложение 6'!F226</f>
        <v>226</v>
      </c>
    </row>
    <row r="154" spans="1:5" ht="31.5">
      <c r="A154" s="48" t="s">
        <v>15</v>
      </c>
      <c r="B154" s="17" t="s">
        <v>216</v>
      </c>
      <c r="C154" s="45" t="s">
        <v>10</v>
      </c>
      <c r="D154" s="22">
        <f>'2019-2020 Приложение 6'!E227</f>
        <v>226</v>
      </c>
      <c r="E154" s="22">
        <f>'2019-2020 Приложение 6'!F227</f>
        <v>226</v>
      </c>
    </row>
    <row r="155" spans="1:5" ht="31.5">
      <c r="A155" s="59" t="s">
        <v>16</v>
      </c>
      <c r="B155" s="17" t="s">
        <v>217</v>
      </c>
      <c r="C155" s="23"/>
      <c r="D155" s="22">
        <f>'2019-2020 Приложение 6'!E228</f>
        <v>15973.6</v>
      </c>
      <c r="E155" s="22">
        <f>'2019-2020 Приложение 6'!F228</f>
        <v>15942.7</v>
      </c>
    </row>
    <row r="156" spans="1:5" ht="78.75">
      <c r="A156" s="58" t="s">
        <v>17</v>
      </c>
      <c r="B156" s="17" t="s">
        <v>217</v>
      </c>
      <c r="C156" s="45" t="s">
        <v>18</v>
      </c>
      <c r="D156" s="22">
        <f>'2019-2020 Приложение 6'!E229</f>
        <v>14147</v>
      </c>
      <c r="E156" s="22">
        <f>'2019-2020 Приложение 6'!F229</f>
        <v>14116.1</v>
      </c>
    </row>
    <row r="157" spans="1:5" ht="31.5">
      <c r="A157" s="48" t="s">
        <v>15</v>
      </c>
      <c r="B157" s="17" t="s">
        <v>217</v>
      </c>
      <c r="C157" s="45" t="s">
        <v>10</v>
      </c>
      <c r="D157" s="22">
        <f>'2019-2020 Приложение 6'!E230</f>
        <v>1811.6</v>
      </c>
      <c r="E157" s="22">
        <f>'2019-2020 Приложение 6'!F230</f>
        <v>1811.6</v>
      </c>
    </row>
    <row r="158" spans="1:5" ht="15.75">
      <c r="A158" s="48" t="s">
        <v>11</v>
      </c>
      <c r="B158" s="17" t="s">
        <v>217</v>
      </c>
      <c r="C158" s="45" t="s">
        <v>14</v>
      </c>
      <c r="D158" s="22">
        <f>'2019-2020 Приложение 6'!E231</f>
        <v>15</v>
      </c>
      <c r="E158" s="22">
        <f>'2019-2020 Приложение 6'!F231</f>
        <v>15</v>
      </c>
    </row>
    <row r="159" spans="1:5" ht="31.5">
      <c r="A159" s="59" t="s">
        <v>21</v>
      </c>
      <c r="B159" s="17" t="s">
        <v>218</v>
      </c>
      <c r="C159" s="23"/>
      <c r="D159" s="22">
        <f>'2019-2020 Приложение 6'!E232</f>
        <v>4148.6</v>
      </c>
      <c r="E159" s="22">
        <f>'2019-2020 Приложение 6'!F232</f>
        <v>4139.4</v>
      </c>
    </row>
    <row r="160" spans="1:5" ht="78.75">
      <c r="A160" s="47" t="s">
        <v>17</v>
      </c>
      <c r="B160" s="17" t="s">
        <v>218</v>
      </c>
      <c r="C160" s="23" t="s">
        <v>18</v>
      </c>
      <c r="D160" s="22">
        <f>'2019-2020 Приложение 6'!E233</f>
        <v>1004.6999999999999</v>
      </c>
      <c r="E160" s="22">
        <f>'2019-2020 Приложение 6'!F233</f>
        <v>995.4999999999999</v>
      </c>
    </row>
    <row r="161" spans="1:5" ht="31.5">
      <c r="A161" s="48" t="s">
        <v>15</v>
      </c>
      <c r="B161" s="17" t="s">
        <v>218</v>
      </c>
      <c r="C161" s="45" t="s">
        <v>10</v>
      </c>
      <c r="D161" s="22">
        <f>'2019-2020 Приложение 6'!E234</f>
        <v>2443.9</v>
      </c>
      <c r="E161" s="22">
        <f>'2019-2020 Приложение 6'!F234</f>
        <v>2443.9</v>
      </c>
    </row>
    <row r="162" spans="1:5" ht="15.75">
      <c r="A162" s="48" t="s">
        <v>11</v>
      </c>
      <c r="B162" s="17" t="s">
        <v>218</v>
      </c>
      <c r="C162" s="45" t="s">
        <v>14</v>
      </c>
      <c r="D162" s="22">
        <f>'2019-2020 Приложение 6'!E235</f>
        <v>700</v>
      </c>
      <c r="E162" s="22">
        <f>'2019-2020 Приложение 6'!F235</f>
        <v>700</v>
      </c>
    </row>
    <row r="163" spans="1:5" ht="31.5">
      <c r="A163" s="12" t="s">
        <v>99</v>
      </c>
      <c r="B163" s="13" t="s">
        <v>219</v>
      </c>
      <c r="C163" s="13" t="s">
        <v>0</v>
      </c>
      <c r="D163" s="14">
        <f>D164+D171+D178+D181+D184+D187+D166+D175+D190</f>
        <v>107072.3</v>
      </c>
      <c r="E163" s="14">
        <f>E164+E171+E178+E181+E184+E187+E166+E175+E190</f>
        <v>108360.1</v>
      </c>
    </row>
    <row r="164" spans="1:5" ht="31.5">
      <c r="A164" s="18" t="s">
        <v>22</v>
      </c>
      <c r="B164" s="17" t="s">
        <v>220</v>
      </c>
      <c r="C164" s="9"/>
      <c r="D164" s="10">
        <f>D165</f>
        <v>200</v>
      </c>
      <c r="E164" s="10">
        <f>E165</f>
        <v>200</v>
      </c>
    </row>
    <row r="165" spans="1:5" ht="31.5">
      <c r="A165" s="63" t="s">
        <v>15</v>
      </c>
      <c r="B165" s="17" t="s">
        <v>220</v>
      </c>
      <c r="C165" s="30" t="s">
        <v>10</v>
      </c>
      <c r="D165" s="39">
        <f>'2019-2020 Приложение 6'!E100</f>
        <v>200</v>
      </c>
      <c r="E165" s="39">
        <f>'2019-2020 Приложение 6'!F100</f>
        <v>200</v>
      </c>
    </row>
    <row r="166" spans="1:5" ht="31.5">
      <c r="A166" s="74" t="s">
        <v>16</v>
      </c>
      <c r="B166" s="17" t="s">
        <v>221</v>
      </c>
      <c r="C166" s="38"/>
      <c r="D166" s="39">
        <f>D167+D168+D169+D170</f>
        <v>93237.9</v>
      </c>
      <c r="E166" s="39">
        <f>E167+E168+E169+E170</f>
        <v>94435.5</v>
      </c>
    </row>
    <row r="167" spans="1:5" ht="78.75">
      <c r="A167" s="72" t="s">
        <v>17</v>
      </c>
      <c r="B167" s="17" t="s">
        <v>221</v>
      </c>
      <c r="C167" s="30" t="s">
        <v>18</v>
      </c>
      <c r="D167" s="39">
        <f>'2019-2020 Приложение 6'!E102</f>
        <v>74930.59999999999</v>
      </c>
      <c r="E167" s="39">
        <f>'2019-2020 Приложение 6'!F102</f>
        <v>76128.2</v>
      </c>
    </row>
    <row r="168" spans="1:5" ht="31.5">
      <c r="A168" s="82" t="s">
        <v>15</v>
      </c>
      <c r="B168" s="17" t="s">
        <v>221</v>
      </c>
      <c r="C168" s="30" t="s">
        <v>10</v>
      </c>
      <c r="D168" s="39">
        <f>'2019-2020 Приложение 6'!E103</f>
        <v>10100</v>
      </c>
      <c r="E168" s="39">
        <f>'2019-2020 Приложение 6'!F103</f>
        <v>10100</v>
      </c>
    </row>
    <row r="169" spans="1:5" ht="15.75">
      <c r="A169" s="71" t="s">
        <v>85</v>
      </c>
      <c r="B169" s="17" t="s">
        <v>221</v>
      </c>
      <c r="C169" s="30" t="s">
        <v>19</v>
      </c>
      <c r="D169" s="39">
        <f>'2019-2020 Приложение 6'!E104</f>
        <v>7850.3</v>
      </c>
      <c r="E169" s="39">
        <f>'2019-2020 Приложение 6'!F104</f>
        <v>7850.3</v>
      </c>
    </row>
    <row r="170" spans="1:5" ht="15.75">
      <c r="A170" s="83" t="s">
        <v>11</v>
      </c>
      <c r="B170" s="17" t="s">
        <v>221</v>
      </c>
      <c r="C170" s="30" t="s">
        <v>14</v>
      </c>
      <c r="D170" s="39">
        <f>'2019-2020 Приложение 6'!E105</f>
        <v>357</v>
      </c>
      <c r="E170" s="39">
        <f>'2019-2020 Приложение 6'!F105</f>
        <v>357</v>
      </c>
    </row>
    <row r="171" spans="1:5" ht="31.5">
      <c r="A171" s="18" t="s">
        <v>63</v>
      </c>
      <c r="B171" s="17" t="s">
        <v>222</v>
      </c>
      <c r="C171" s="9"/>
      <c r="D171" s="39">
        <f>D173+D172+D174</f>
        <v>10903.900000000001</v>
      </c>
      <c r="E171" s="39">
        <f>E173+E172+E174</f>
        <v>10994.1</v>
      </c>
    </row>
    <row r="172" spans="1:5" ht="78.75">
      <c r="A172" s="63" t="s">
        <v>17</v>
      </c>
      <c r="B172" s="17" t="s">
        <v>222</v>
      </c>
      <c r="C172" s="30" t="s">
        <v>18</v>
      </c>
      <c r="D172" s="39">
        <f>'2019-2020 Приложение 6'!E107</f>
        <v>9272.2</v>
      </c>
      <c r="E172" s="39">
        <f>'2019-2020 Приложение 6'!F107</f>
        <v>9362.4</v>
      </c>
    </row>
    <row r="173" spans="1:5" ht="31.5">
      <c r="A173" s="63" t="s">
        <v>15</v>
      </c>
      <c r="B173" s="17" t="s">
        <v>222</v>
      </c>
      <c r="C173" s="30" t="s">
        <v>10</v>
      </c>
      <c r="D173" s="39">
        <f>'2019-2020 Приложение 6'!E108</f>
        <v>1275.7</v>
      </c>
      <c r="E173" s="39">
        <f>'2019-2020 Приложение 6'!F108</f>
        <v>1275.7</v>
      </c>
    </row>
    <row r="174" spans="1:5" ht="15.75">
      <c r="A174" s="83" t="s">
        <v>11</v>
      </c>
      <c r="B174" s="17" t="s">
        <v>222</v>
      </c>
      <c r="C174" s="30" t="s">
        <v>14</v>
      </c>
      <c r="D174" s="39">
        <f>'2019-2020 Приложение 6'!E109</f>
        <v>356</v>
      </c>
      <c r="E174" s="39">
        <f>'2019-2020 Приложение 6'!F109</f>
        <v>356</v>
      </c>
    </row>
    <row r="175" spans="1:5" ht="96" customHeight="1">
      <c r="A175" s="108" t="s">
        <v>377</v>
      </c>
      <c r="B175" s="30" t="s">
        <v>263</v>
      </c>
      <c r="C175" s="30"/>
      <c r="D175" s="40">
        <f>D176+D177</f>
        <v>47.8</v>
      </c>
      <c r="E175" s="40">
        <f>E176+E177</f>
        <v>47.8</v>
      </c>
    </row>
    <row r="176" spans="1:5" ht="78.75">
      <c r="A176" s="47" t="s">
        <v>17</v>
      </c>
      <c r="B176" s="30" t="s">
        <v>263</v>
      </c>
      <c r="C176" s="30" t="s">
        <v>18</v>
      </c>
      <c r="D176" s="40">
        <f>'2019-2020 Приложение 6'!E111</f>
        <v>32.8</v>
      </c>
      <c r="E176" s="40">
        <f>'2019-2020 Приложение 6'!F111</f>
        <v>32.8</v>
      </c>
    </row>
    <row r="177" spans="1:5" ht="31.5">
      <c r="A177" s="106" t="s">
        <v>15</v>
      </c>
      <c r="B177" s="30" t="s">
        <v>263</v>
      </c>
      <c r="C177" s="30" t="s">
        <v>10</v>
      </c>
      <c r="D177" s="40">
        <f>'2019-2020 Приложение 6'!E112</f>
        <v>15</v>
      </c>
      <c r="E177" s="40">
        <f>'2019-2020 Приложение 6'!F112</f>
        <v>15</v>
      </c>
    </row>
    <row r="178" spans="1:5" ht="94.5">
      <c r="A178" s="41" t="s">
        <v>277</v>
      </c>
      <c r="B178" s="30" t="s">
        <v>230</v>
      </c>
      <c r="C178" s="38"/>
      <c r="D178" s="40">
        <f>D179+D180</f>
        <v>100.8</v>
      </c>
      <c r="E178" s="40">
        <f>E179+E180</f>
        <v>100.8</v>
      </c>
    </row>
    <row r="179" spans="1:5" ht="78.75">
      <c r="A179" s="73" t="s">
        <v>17</v>
      </c>
      <c r="B179" s="30" t="s">
        <v>230</v>
      </c>
      <c r="C179" s="30" t="s">
        <v>18</v>
      </c>
      <c r="D179" s="40">
        <f>'2019-2020 Приложение 6'!E114</f>
        <v>98.5</v>
      </c>
      <c r="E179" s="40">
        <f>'2019-2020 Приложение 6'!F114</f>
        <v>98.5</v>
      </c>
    </row>
    <row r="180" spans="1:5" ht="31.5">
      <c r="A180" s="82" t="s">
        <v>15</v>
      </c>
      <c r="B180" s="30" t="s">
        <v>230</v>
      </c>
      <c r="C180" s="30" t="s">
        <v>10</v>
      </c>
      <c r="D180" s="40">
        <f>'2019-2020 Приложение 6'!E115</f>
        <v>2.3</v>
      </c>
      <c r="E180" s="40">
        <f>'2019-2020 Приложение 6'!F115</f>
        <v>2.3</v>
      </c>
    </row>
    <row r="181" spans="1:5" ht="94.5">
      <c r="A181" s="42" t="s">
        <v>378</v>
      </c>
      <c r="B181" s="30" t="s">
        <v>231</v>
      </c>
      <c r="C181" s="38"/>
      <c r="D181" s="40">
        <f>D182+D183</f>
        <v>70.6</v>
      </c>
      <c r="E181" s="40">
        <f>E182+E183</f>
        <v>70.6</v>
      </c>
    </row>
    <row r="182" spans="1:5" ht="78.75">
      <c r="A182" s="73" t="s">
        <v>17</v>
      </c>
      <c r="B182" s="30" t="s">
        <v>231</v>
      </c>
      <c r="C182" s="30" t="s">
        <v>18</v>
      </c>
      <c r="D182" s="40">
        <f>'2019-2020 Приложение 6'!E117</f>
        <v>65.6</v>
      </c>
      <c r="E182" s="40">
        <f>'2019-2020 Приложение 6'!F117</f>
        <v>65.6</v>
      </c>
    </row>
    <row r="183" spans="1:5" ht="31.5">
      <c r="A183" s="82" t="s">
        <v>15</v>
      </c>
      <c r="B183" s="30" t="s">
        <v>231</v>
      </c>
      <c r="C183" s="30" t="s">
        <v>10</v>
      </c>
      <c r="D183" s="40">
        <f>'2019-2020 Приложение 6'!E118</f>
        <v>5</v>
      </c>
      <c r="E183" s="40">
        <f>'2019-2020 Приложение 6'!F118</f>
        <v>5</v>
      </c>
    </row>
    <row r="184" spans="1:5" ht="141.75">
      <c r="A184" s="133" t="s">
        <v>282</v>
      </c>
      <c r="B184" s="45" t="s">
        <v>232</v>
      </c>
      <c r="C184" s="38"/>
      <c r="D184" s="39">
        <f>D185+D186</f>
        <v>755.6</v>
      </c>
      <c r="E184" s="39">
        <f>E185+E186</f>
        <v>755.6</v>
      </c>
    </row>
    <row r="185" spans="1:5" ht="78.75">
      <c r="A185" s="73" t="s">
        <v>17</v>
      </c>
      <c r="B185" s="45" t="s">
        <v>232</v>
      </c>
      <c r="C185" s="30" t="s">
        <v>18</v>
      </c>
      <c r="D185" s="39">
        <f>'2019-2020 Приложение 6'!E120</f>
        <v>738.7</v>
      </c>
      <c r="E185" s="39">
        <f>'2019-2020 Приложение 6'!F120</f>
        <v>738.7</v>
      </c>
    </row>
    <row r="186" spans="1:5" ht="31.5">
      <c r="A186" s="82" t="s">
        <v>15</v>
      </c>
      <c r="B186" s="45" t="s">
        <v>232</v>
      </c>
      <c r="C186" s="30" t="s">
        <v>10</v>
      </c>
      <c r="D186" s="39">
        <f>'2019-2020 Приложение 6'!E121</f>
        <v>16.9</v>
      </c>
      <c r="E186" s="39">
        <f>'2019-2020 Приложение 6'!F121</f>
        <v>16.9</v>
      </c>
    </row>
    <row r="187" spans="1:5" ht="78.75">
      <c r="A187" s="25" t="s">
        <v>265</v>
      </c>
      <c r="B187" s="30" t="s">
        <v>233</v>
      </c>
      <c r="C187" s="38"/>
      <c r="D187" s="39">
        <f>D188+D189</f>
        <v>70.7</v>
      </c>
      <c r="E187" s="39">
        <f>E188+E189</f>
        <v>70.7</v>
      </c>
    </row>
    <row r="188" spans="1:5" ht="78.75">
      <c r="A188" s="73" t="s">
        <v>17</v>
      </c>
      <c r="B188" s="30" t="s">
        <v>233</v>
      </c>
      <c r="C188" s="30" t="s">
        <v>18</v>
      </c>
      <c r="D188" s="39">
        <f>'2019-2020 Приложение 6'!E123</f>
        <v>65.7</v>
      </c>
      <c r="E188" s="39">
        <f>'2019-2020 Приложение 6'!F123</f>
        <v>65.7</v>
      </c>
    </row>
    <row r="189" spans="1:5" ht="31.5">
      <c r="A189" s="82" t="s">
        <v>15</v>
      </c>
      <c r="B189" s="30" t="s">
        <v>233</v>
      </c>
      <c r="C189" s="30" t="s">
        <v>10</v>
      </c>
      <c r="D189" s="39">
        <f>'2019-2020 Приложение 6'!E124</f>
        <v>5</v>
      </c>
      <c r="E189" s="39">
        <f>'2019-2020 Приложение 6'!F124</f>
        <v>5</v>
      </c>
    </row>
    <row r="190" spans="1:5" ht="31.5">
      <c r="A190" s="24" t="s">
        <v>56</v>
      </c>
      <c r="B190" s="30" t="s">
        <v>223</v>
      </c>
      <c r="C190" s="45"/>
      <c r="D190" s="39">
        <f>D191+D192</f>
        <v>1685</v>
      </c>
      <c r="E190" s="39">
        <f>E191+E192</f>
        <v>1685</v>
      </c>
    </row>
    <row r="191" spans="1:5" ht="31.5">
      <c r="A191" s="106" t="s">
        <v>15</v>
      </c>
      <c r="B191" s="30" t="s">
        <v>223</v>
      </c>
      <c r="C191" s="45" t="s">
        <v>10</v>
      </c>
      <c r="D191" s="39">
        <f>'2019-2020 Приложение 6'!E126</f>
        <v>1285</v>
      </c>
      <c r="E191" s="39">
        <f>'2019-2020 Приложение 6'!F126</f>
        <v>1285</v>
      </c>
    </row>
    <row r="192" spans="1:5" ht="15.75">
      <c r="A192" s="24" t="s">
        <v>11</v>
      </c>
      <c r="B192" s="30" t="s">
        <v>223</v>
      </c>
      <c r="C192" s="45" t="s">
        <v>14</v>
      </c>
      <c r="D192" s="39">
        <f>'2019-2020 Приложение 6'!E127</f>
        <v>400</v>
      </c>
      <c r="E192" s="39">
        <f>'2019-2020 Приложение 6'!F127</f>
        <v>400</v>
      </c>
    </row>
    <row r="193" spans="1:5" ht="15.75">
      <c r="A193" s="12" t="s">
        <v>89</v>
      </c>
      <c r="B193" s="13" t="s">
        <v>224</v>
      </c>
      <c r="C193" s="13" t="s">
        <v>0</v>
      </c>
      <c r="D193" s="14">
        <f>D194+D198+D202+D200+D196</f>
        <v>792</v>
      </c>
      <c r="E193" s="14">
        <f>E194+E198+E202+E200+E196</f>
        <v>793</v>
      </c>
    </row>
    <row r="194" spans="1:5" ht="47.25">
      <c r="A194" s="18" t="s">
        <v>23</v>
      </c>
      <c r="B194" s="17" t="s">
        <v>225</v>
      </c>
      <c r="C194" s="9"/>
      <c r="D194" s="10">
        <f>D195</f>
        <v>47</v>
      </c>
      <c r="E194" s="10">
        <f>E195</f>
        <v>47</v>
      </c>
    </row>
    <row r="195" spans="1:5" ht="31.5">
      <c r="A195" s="63" t="s">
        <v>15</v>
      </c>
      <c r="B195" s="17" t="s">
        <v>225</v>
      </c>
      <c r="C195" s="30" t="s">
        <v>10</v>
      </c>
      <c r="D195" s="39">
        <f>'2019-2020 Приложение 6'!E130</f>
        <v>47</v>
      </c>
      <c r="E195" s="39">
        <f>'2019-2020 Приложение 6'!F130</f>
        <v>47</v>
      </c>
    </row>
    <row r="196" spans="1:5" ht="47.25">
      <c r="A196" s="47" t="s">
        <v>345</v>
      </c>
      <c r="B196" s="45" t="s">
        <v>346</v>
      </c>
      <c r="C196" s="45"/>
      <c r="D196" s="39">
        <f>'2019-2020 Приложение 6'!E131</f>
        <v>60</v>
      </c>
      <c r="E196" s="39">
        <f>'2019-2020 Приложение 6'!F131</f>
        <v>60</v>
      </c>
    </row>
    <row r="197" spans="1:5" ht="31.5">
      <c r="A197" s="48" t="s">
        <v>15</v>
      </c>
      <c r="B197" s="45" t="s">
        <v>346</v>
      </c>
      <c r="C197" s="45" t="s">
        <v>10</v>
      </c>
      <c r="D197" s="39">
        <f>'2019-2020 Приложение 6'!E132</f>
        <v>60</v>
      </c>
      <c r="E197" s="39">
        <f>'2019-2020 Приложение 6'!F132</f>
        <v>60</v>
      </c>
    </row>
    <row r="198" spans="1:5" ht="78.75">
      <c r="A198" s="18" t="s">
        <v>24</v>
      </c>
      <c r="B198" s="17" t="s">
        <v>226</v>
      </c>
      <c r="C198" s="9"/>
      <c r="D198" s="10">
        <f>D199</f>
        <v>430</v>
      </c>
      <c r="E198" s="10">
        <f>E199</f>
        <v>430</v>
      </c>
    </row>
    <row r="199" spans="1:5" ht="31.5">
      <c r="A199" s="63" t="s">
        <v>15</v>
      </c>
      <c r="B199" s="17" t="s">
        <v>226</v>
      </c>
      <c r="C199" s="30" t="s">
        <v>10</v>
      </c>
      <c r="D199" s="39">
        <f>'2019-2020 Приложение 6'!E134</f>
        <v>430</v>
      </c>
      <c r="E199" s="39">
        <f>'2019-2020 Приложение 6'!F134</f>
        <v>430</v>
      </c>
    </row>
    <row r="200" spans="1:5" ht="31.5">
      <c r="A200" s="47" t="s">
        <v>273</v>
      </c>
      <c r="B200" s="45" t="s">
        <v>272</v>
      </c>
      <c r="C200" s="23"/>
      <c r="D200" s="39">
        <f>'2019-2020 Приложение 6'!E135</f>
        <v>155</v>
      </c>
      <c r="E200" s="39">
        <f>'2019-2020 Приложение 6'!F135</f>
        <v>155</v>
      </c>
    </row>
    <row r="201" spans="1:5" ht="31.5">
      <c r="A201" s="48" t="s">
        <v>15</v>
      </c>
      <c r="B201" s="45" t="s">
        <v>272</v>
      </c>
      <c r="C201" s="45" t="s">
        <v>10</v>
      </c>
      <c r="D201" s="39">
        <f>'2019-2020 Приложение 6'!E136</f>
        <v>155</v>
      </c>
      <c r="E201" s="39">
        <f>'2019-2020 Приложение 6'!F136</f>
        <v>155</v>
      </c>
    </row>
    <row r="202" spans="1:5" ht="15.75">
      <c r="A202" s="75" t="s">
        <v>76</v>
      </c>
      <c r="B202" s="30" t="s">
        <v>227</v>
      </c>
      <c r="C202" s="38"/>
      <c r="D202" s="39">
        <f>D203</f>
        <v>100</v>
      </c>
      <c r="E202" s="39">
        <f>E203</f>
        <v>101</v>
      </c>
    </row>
    <row r="203" spans="1:5" ht="31.5">
      <c r="A203" s="63" t="s">
        <v>15</v>
      </c>
      <c r="B203" s="30" t="s">
        <v>227</v>
      </c>
      <c r="C203" s="30" t="s">
        <v>10</v>
      </c>
      <c r="D203" s="39">
        <f>'2019-2020 Приложение 6'!E138</f>
        <v>100</v>
      </c>
      <c r="E203" s="39">
        <f>'2019-2020 Приложение 6'!F138</f>
        <v>101</v>
      </c>
    </row>
    <row r="204" spans="1:5" ht="31.5">
      <c r="A204" s="12" t="s">
        <v>100</v>
      </c>
      <c r="B204" s="13" t="s">
        <v>228</v>
      </c>
      <c r="C204" s="13" t="s">
        <v>0</v>
      </c>
      <c r="D204" s="14">
        <f>D205</f>
        <v>5</v>
      </c>
      <c r="E204" s="14">
        <f>E205</f>
        <v>5</v>
      </c>
    </row>
    <row r="205" spans="1:5" ht="31.5">
      <c r="A205" s="74" t="s">
        <v>108</v>
      </c>
      <c r="B205" s="17" t="s">
        <v>229</v>
      </c>
      <c r="C205" s="38"/>
      <c r="D205" s="39">
        <f>D206</f>
        <v>5</v>
      </c>
      <c r="E205" s="39">
        <f>E206</f>
        <v>5</v>
      </c>
    </row>
    <row r="206" spans="1:5" ht="31.5">
      <c r="A206" s="63" t="s">
        <v>15</v>
      </c>
      <c r="B206" s="17" t="s">
        <v>229</v>
      </c>
      <c r="C206" s="30" t="s">
        <v>10</v>
      </c>
      <c r="D206" s="39">
        <f>'2019-2020 Приложение 6'!E141</f>
        <v>5</v>
      </c>
      <c r="E206" s="39">
        <f>'2019-2020 Приложение 6'!F141</f>
        <v>5</v>
      </c>
    </row>
    <row r="207" spans="1:5" ht="31.5">
      <c r="A207" s="32" t="s">
        <v>101</v>
      </c>
      <c r="B207" s="33" t="s">
        <v>186</v>
      </c>
      <c r="C207" s="33" t="s">
        <v>0</v>
      </c>
      <c r="D207" s="34">
        <f>D208+D218+D215</f>
        <v>17142.9</v>
      </c>
      <c r="E207" s="34">
        <f>E208+E218+E215</f>
        <v>17749.6</v>
      </c>
    </row>
    <row r="208" spans="1:5" ht="47.25">
      <c r="A208" s="12" t="s">
        <v>318</v>
      </c>
      <c r="B208" s="13" t="s">
        <v>198</v>
      </c>
      <c r="C208" s="13" t="s">
        <v>0</v>
      </c>
      <c r="D208" s="14">
        <f>D211+D209</f>
        <v>16642.9</v>
      </c>
      <c r="E208" s="14">
        <f>E211+E209</f>
        <v>17249.6</v>
      </c>
    </row>
    <row r="209" spans="1:5" ht="31.5">
      <c r="A209" s="43" t="s">
        <v>347</v>
      </c>
      <c r="B209" s="38" t="s">
        <v>348</v>
      </c>
      <c r="C209" s="45"/>
      <c r="D209" s="39">
        <f>D210</f>
        <v>32</v>
      </c>
      <c r="E209" s="39">
        <f>E210</f>
        <v>32</v>
      </c>
    </row>
    <row r="210" spans="1:5" ht="31.5">
      <c r="A210" s="43" t="s">
        <v>15</v>
      </c>
      <c r="B210" s="38" t="s">
        <v>348</v>
      </c>
      <c r="C210" s="45" t="s">
        <v>10</v>
      </c>
      <c r="D210" s="39">
        <f>'2019-2020 Приложение 6'!E145</f>
        <v>32</v>
      </c>
      <c r="E210" s="39">
        <f>'2019-2020 Приложение 6'!F145</f>
        <v>32</v>
      </c>
    </row>
    <row r="211" spans="1:5" ht="15.75">
      <c r="A211" s="44" t="s">
        <v>80</v>
      </c>
      <c r="B211" s="38" t="s">
        <v>200</v>
      </c>
      <c r="C211" s="76"/>
      <c r="D211" s="39">
        <f>D213+D212+D214</f>
        <v>16610.9</v>
      </c>
      <c r="E211" s="39">
        <f>E213+E212+E214</f>
        <v>17217.6</v>
      </c>
    </row>
    <row r="212" spans="1:5" ht="78.75">
      <c r="A212" s="71" t="s">
        <v>17</v>
      </c>
      <c r="B212" s="38" t="s">
        <v>200</v>
      </c>
      <c r="C212" s="30" t="s">
        <v>18</v>
      </c>
      <c r="D212" s="39">
        <f>'2019-2020 Приложение 6'!E147</f>
        <v>15566.2</v>
      </c>
      <c r="E212" s="39">
        <f>'2019-2020 Приложение 6'!F147</f>
        <v>16172.9</v>
      </c>
    </row>
    <row r="213" spans="1:5" ht="31.5">
      <c r="A213" s="44" t="s">
        <v>15</v>
      </c>
      <c r="B213" s="38" t="s">
        <v>200</v>
      </c>
      <c r="C213" s="30" t="s">
        <v>10</v>
      </c>
      <c r="D213" s="39">
        <f>'2019-2020 Приложение 6'!E148</f>
        <v>992.9</v>
      </c>
      <c r="E213" s="39">
        <f>'2019-2020 Приложение 6'!F148</f>
        <v>992.9</v>
      </c>
    </row>
    <row r="214" spans="1:5" ht="15.75">
      <c r="A214" s="44" t="s">
        <v>11</v>
      </c>
      <c r="B214" s="38" t="s">
        <v>266</v>
      </c>
      <c r="C214" s="45" t="s">
        <v>14</v>
      </c>
      <c r="D214" s="39">
        <f>'2019-2020 Приложение 6'!E149</f>
        <v>51.8</v>
      </c>
      <c r="E214" s="39">
        <f>'2019-2020 Приложение 6'!F149</f>
        <v>51.8</v>
      </c>
    </row>
    <row r="215" spans="1:5" ht="31.5">
      <c r="A215" s="26" t="s">
        <v>119</v>
      </c>
      <c r="B215" s="13" t="s">
        <v>185</v>
      </c>
      <c r="C215" s="13"/>
      <c r="D215" s="14">
        <f>D216</f>
        <v>350</v>
      </c>
      <c r="E215" s="14">
        <f>E216</f>
        <v>350</v>
      </c>
    </row>
    <row r="216" spans="1:5" ht="47.25">
      <c r="A216" s="24" t="s">
        <v>39</v>
      </c>
      <c r="B216" s="38" t="s">
        <v>201</v>
      </c>
      <c r="C216" s="23"/>
      <c r="D216" s="39">
        <f>D217</f>
        <v>350</v>
      </c>
      <c r="E216" s="39">
        <f>E217</f>
        <v>350</v>
      </c>
    </row>
    <row r="217" spans="1:5" ht="31.5">
      <c r="A217" s="43" t="s">
        <v>15</v>
      </c>
      <c r="B217" s="38" t="s">
        <v>201</v>
      </c>
      <c r="C217" s="23" t="s">
        <v>10</v>
      </c>
      <c r="D217" s="39">
        <f>'2019-2020 Приложение 6'!E152</f>
        <v>350</v>
      </c>
      <c r="E217" s="39">
        <f>'2019-2020 Приложение 6'!F152</f>
        <v>350</v>
      </c>
    </row>
    <row r="218" spans="1:5" ht="31.5">
      <c r="A218" s="26" t="s">
        <v>136</v>
      </c>
      <c r="B218" s="13" t="s">
        <v>202</v>
      </c>
      <c r="C218" s="13"/>
      <c r="D218" s="14">
        <f>D219+D221+D223</f>
        <v>150</v>
      </c>
      <c r="E218" s="14">
        <f>E219+E221+E223</f>
        <v>150</v>
      </c>
    </row>
    <row r="219" spans="1:5" ht="78.75">
      <c r="A219" s="43" t="s">
        <v>137</v>
      </c>
      <c r="B219" s="38" t="s">
        <v>203</v>
      </c>
      <c r="C219" s="38"/>
      <c r="D219" s="39">
        <f>D220</f>
        <v>40</v>
      </c>
      <c r="E219" s="39">
        <f>E220</f>
        <v>40</v>
      </c>
    </row>
    <row r="220" spans="1:5" ht="31.5">
      <c r="A220" s="44" t="s">
        <v>15</v>
      </c>
      <c r="B220" s="38" t="s">
        <v>203</v>
      </c>
      <c r="C220" s="38" t="s">
        <v>10</v>
      </c>
      <c r="D220" s="39">
        <f>'2019-2020 Приложение 6'!E155</f>
        <v>40</v>
      </c>
      <c r="E220" s="39">
        <f>'2019-2020 Приложение 6'!F155</f>
        <v>40</v>
      </c>
    </row>
    <row r="221" spans="1:5" ht="78.75">
      <c r="A221" s="43" t="s">
        <v>138</v>
      </c>
      <c r="B221" s="38" t="s">
        <v>204</v>
      </c>
      <c r="C221" s="38"/>
      <c r="D221" s="39">
        <f>D222</f>
        <v>70</v>
      </c>
      <c r="E221" s="39">
        <f>E222</f>
        <v>70</v>
      </c>
    </row>
    <row r="222" spans="1:5" ht="31.5">
      <c r="A222" s="44" t="s">
        <v>15</v>
      </c>
      <c r="B222" s="38" t="s">
        <v>204</v>
      </c>
      <c r="C222" s="38" t="s">
        <v>10</v>
      </c>
      <c r="D222" s="39">
        <f>'2019-2020 Приложение 6'!E157</f>
        <v>70</v>
      </c>
      <c r="E222" s="39">
        <f>'2019-2020 Приложение 6'!F157</f>
        <v>70</v>
      </c>
    </row>
    <row r="223" spans="1:5" ht="63">
      <c r="A223" s="43" t="s">
        <v>139</v>
      </c>
      <c r="B223" s="38" t="s">
        <v>205</v>
      </c>
      <c r="C223" s="38"/>
      <c r="D223" s="39">
        <f>D224</f>
        <v>40</v>
      </c>
      <c r="E223" s="39">
        <f>E224</f>
        <v>40</v>
      </c>
    </row>
    <row r="224" spans="1:5" ht="31.5">
      <c r="A224" s="43" t="s">
        <v>15</v>
      </c>
      <c r="B224" s="38" t="s">
        <v>205</v>
      </c>
      <c r="C224" s="38" t="s">
        <v>10</v>
      </c>
      <c r="D224" s="39">
        <f>'2019-2020 Приложение 6'!E159</f>
        <v>40</v>
      </c>
      <c r="E224" s="39">
        <f>'2019-2020 Приложение 6'!F159</f>
        <v>40</v>
      </c>
    </row>
    <row r="225" spans="1:5" ht="31.5">
      <c r="A225" s="32" t="s">
        <v>102</v>
      </c>
      <c r="B225" s="33" t="s">
        <v>234</v>
      </c>
      <c r="C225" s="33" t="s">
        <v>0</v>
      </c>
      <c r="D225" s="34">
        <f>D226+D229+D238</f>
        <v>25105.699999999997</v>
      </c>
      <c r="E225" s="34">
        <f>E226+E229+E238</f>
        <v>25335.799999999996</v>
      </c>
    </row>
    <row r="226" spans="1:5" ht="31.5">
      <c r="A226" s="12" t="s">
        <v>103</v>
      </c>
      <c r="B226" s="13" t="s">
        <v>235</v>
      </c>
      <c r="C226" s="13" t="s">
        <v>0</v>
      </c>
      <c r="D226" s="14">
        <f>D227</f>
        <v>50</v>
      </c>
      <c r="E226" s="14">
        <f>E227</f>
        <v>50</v>
      </c>
    </row>
    <row r="227" spans="1:5" ht="31.5">
      <c r="A227" s="44" t="s">
        <v>65</v>
      </c>
      <c r="B227" s="17" t="s">
        <v>236</v>
      </c>
      <c r="C227" s="30"/>
      <c r="D227" s="40">
        <f>D228</f>
        <v>50</v>
      </c>
      <c r="E227" s="40">
        <f>E228</f>
        <v>50</v>
      </c>
    </row>
    <row r="228" spans="1:5" ht="78.75">
      <c r="A228" s="71" t="s">
        <v>17</v>
      </c>
      <c r="B228" s="17" t="s">
        <v>236</v>
      </c>
      <c r="C228" s="30" t="s">
        <v>18</v>
      </c>
      <c r="D228" s="39">
        <f>'2019-2020 Приложение 6'!E163</f>
        <v>50</v>
      </c>
      <c r="E228" s="39">
        <f>'2019-2020 Приложение 6'!F163</f>
        <v>50</v>
      </c>
    </row>
    <row r="229" spans="1:5" ht="63">
      <c r="A229" s="12" t="s">
        <v>319</v>
      </c>
      <c r="B229" s="13" t="s">
        <v>187</v>
      </c>
      <c r="C229" s="13" t="s">
        <v>0</v>
      </c>
      <c r="D229" s="14">
        <f>D232+D236+D230+D234</f>
        <v>24955.699999999997</v>
      </c>
      <c r="E229" s="14">
        <f>E232+E236+E230+E234</f>
        <v>25185.799999999996</v>
      </c>
    </row>
    <row r="230" spans="1:5" ht="126">
      <c r="A230" s="143" t="s">
        <v>83</v>
      </c>
      <c r="B230" s="142" t="s">
        <v>293</v>
      </c>
      <c r="C230" s="141"/>
      <c r="D230" s="151">
        <f>D231</f>
        <v>21276.5</v>
      </c>
      <c r="E230" s="151">
        <f>E231</f>
        <v>21506.6</v>
      </c>
    </row>
    <row r="231" spans="1:5" ht="47.25">
      <c r="A231" s="140" t="s">
        <v>33</v>
      </c>
      <c r="B231" s="141" t="s">
        <v>293</v>
      </c>
      <c r="C231" s="141" t="s">
        <v>28</v>
      </c>
      <c r="D231" s="151">
        <f>'2019-2020 Приложение 6'!E166</f>
        <v>21276.5</v>
      </c>
      <c r="E231" s="151">
        <f>'2019-2020 Приложение 6'!F166</f>
        <v>21506.6</v>
      </c>
    </row>
    <row r="232" spans="1:5" ht="63">
      <c r="A232" s="24" t="s">
        <v>419</v>
      </c>
      <c r="B232" s="17" t="s">
        <v>421</v>
      </c>
      <c r="C232" s="45"/>
      <c r="D232" s="151">
        <f>D233</f>
        <v>1489.6</v>
      </c>
      <c r="E232" s="151">
        <f>E233</f>
        <v>1489.6</v>
      </c>
    </row>
    <row r="233" spans="1:5" ht="15.75">
      <c r="A233" s="43" t="s">
        <v>31</v>
      </c>
      <c r="B233" s="17" t="s">
        <v>421</v>
      </c>
      <c r="C233" s="45" t="s">
        <v>19</v>
      </c>
      <c r="D233" s="151">
        <f>'2019-2020 Приложение 6'!E168</f>
        <v>1489.6</v>
      </c>
      <c r="E233" s="151">
        <f>'2019-2020 Приложение 6'!F168</f>
        <v>1489.6</v>
      </c>
    </row>
    <row r="234" spans="1:5" ht="47.25">
      <c r="A234" s="24" t="s">
        <v>420</v>
      </c>
      <c r="B234" s="17" t="s">
        <v>422</v>
      </c>
      <c r="C234" s="45"/>
      <c r="D234" s="151">
        <f>D235</f>
        <v>1489.6</v>
      </c>
      <c r="E234" s="151">
        <f>E235</f>
        <v>1489.6</v>
      </c>
    </row>
    <row r="235" spans="1:5" ht="15.75">
      <c r="A235" s="43" t="s">
        <v>31</v>
      </c>
      <c r="B235" s="17" t="s">
        <v>422</v>
      </c>
      <c r="C235" s="45" t="s">
        <v>19</v>
      </c>
      <c r="D235" s="151">
        <f>'2019-2020 Приложение 6'!E170</f>
        <v>1489.6</v>
      </c>
      <c r="E235" s="151">
        <f>'2019-2020 Приложение 6'!F170</f>
        <v>1489.6</v>
      </c>
    </row>
    <row r="236" spans="1:5" ht="47.25">
      <c r="A236" s="43" t="s">
        <v>289</v>
      </c>
      <c r="B236" s="17" t="s">
        <v>379</v>
      </c>
      <c r="C236" s="45"/>
      <c r="D236" s="19">
        <f>D237</f>
        <v>700</v>
      </c>
      <c r="E236" s="19">
        <f>E237</f>
        <v>700</v>
      </c>
    </row>
    <row r="237" spans="1:5" ht="15.75">
      <c r="A237" s="24" t="s">
        <v>31</v>
      </c>
      <c r="B237" s="17" t="s">
        <v>379</v>
      </c>
      <c r="C237" s="45" t="s">
        <v>19</v>
      </c>
      <c r="D237" s="39">
        <f>'2019-2020 Приложение 6'!E172</f>
        <v>700</v>
      </c>
      <c r="E237" s="39">
        <f>'2019-2020 Приложение 6'!F172</f>
        <v>700</v>
      </c>
    </row>
    <row r="238" spans="1:5" ht="31.5">
      <c r="A238" s="12" t="s">
        <v>105</v>
      </c>
      <c r="B238" s="13" t="s">
        <v>238</v>
      </c>
      <c r="C238" s="13" t="s">
        <v>0</v>
      </c>
      <c r="D238" s="14">
        <f>D239+D241</f>
        <v>100</v>
      </c>
      <c r="E238" s="14">
        <f>E239+E241</f>
        <v>100</v>
      </c>
    </row>
    <row r="239" spans="1:5" ht="47.25">
      <c r="A239" s="16" t="s">
        <v>41</v>
      </c>
      <c r="B239" s="17" t="s">
        <v>239</v>
      </c>
      <c r="C239" s="17"/>
      <c r="D239" s="19">
        <f>D240</f>
        <v>80</v>
      </c>
      <c r="E239" s="19">
        <f>E240</f>
        <v>80</v>
      </c>
    </row>
    <row r="240" spans="1:5" ht="31.5">
      <c r="A240" s="71" t="s">
        <v>12</v>
      </c>
      <c r="B240" s="17" t="s">
        <v>239</v>
      </c>
      <c r="C240" s="30" t="s">
        <v>13</v>
      </c>
      <c r="D240" s="39">
        <f>'2019-2020 Приложение 6'!E175</f>
        <v>80</v>
      </c>
      <c r="E240" s="39">
        <f>'2019-2020 Приложение 6'!F175</f>
        <v>80</v>
      </c>
    </row>
    <row r="241" spans="1:5" ht="47.25">
      <c r="A241" s="16" t="s">
        <v>290</v>
      </c>
      <c r="B241" s="17" t="s">
        <v>284</v>
      </c>
      <c r="C241" s="30"/>
      <c r="D241" s="40">
        <f>D242</f>
        <v>20</v>
      </c>
      <c r="E241" s="40">
        <f>E242</f>
        <v>20</v>
      </c>
    </row>
    <row r="242" spans="1:5" ht="31.5">
      <c r="A242" s="71" t="s">
        <v>12</v>
      </c>
      <c r="B242" s="17" t="s">
        <v>284</v>
      </c>
      <c r="C242" s="30" t="s">
        <v>13</v>
      </c>
      <c r="D242" s="39">
        <f>'2019-2020 Приложение 6'!E177</f>
        <v>20</v>
      </c>
      <c r="E242" s="39">
        <f>'2019-2020 Приложение 6'!F177</f>
        <v>20</v>
      </c>
    </row>
    <row r="243" spans="1:5" ht="15.75">
      <c r="A243" s="35" t="s">
        <v>35</v>
      </c>
      <c r="B243" s="36" t="s">
        <v>147</v>
      </c>
      <c r="C243" s="36" t="s">
        <v>0</v>
      </c>
      <c r="D243" s="37">
        <f>D244+D246+D250+D254+D260+D264+D266+D268+D272+D274+D276+D278+D280+D286+D288+D282+D284+D262+D256+D258+D270</f>
        <v>93066.5</v>
      </c>
      <c r="E243" s="37">
        <f>E244+E246+E250+E254+E260+E264+E266+E268+E272+E274+E276+E278+E280+E286+E288+E282+E284+E262+E256+E258+E270</f>
        <v>98095.9</v>
      </c>
    </row>
    <row r="244" spans="1:7" ht="31.5">
      <c r="A244" s="25" t="s">
        <v>281</v>
      </c>
      <c r="B244" s="45" t="s">
        <v>158</v>
      </c>
      <c r="C244" s="23"/>
      <c r="D244" s="46">
        <f>D245</f>
        <v>1166.3</v>
      </c>
      <c r="E244" s="46">
        <f>E245</f>
        <v>1166.3</v>
      </c>
      <c r="F244" s="29"/>
      <c r="G244" s="29"/>
    </row>
    <row r="245" spans="1:5" ht="78.75">
      <c r="A245" s="47" t="s">
        <v>17</v>
      </c>
      <c r="B245" s="45" t="s">
        <v>158</v>
      </c>
      <c r="C245" s="23" t="s">
        <v>18</v>
      </c>
      <c r="D245" s="39">
        <f>'2019-2020 Приложение 6'!E16</f>
        <v>1166.3</v>
      </c>
      <c r="E245" s="39">
        <f>'2019-2020 Приложение 6'!F16</f>
        <v>1166.3</v>
      </c>
    </row>
    <row r="246" spans="1:5" ht="47.25">
      <c r="A246" s="47" t="s">
        <v>36</v>
      </c>
      <c r="B246" s="45" t="s">
        <v>159</v>
      </c>
      <c r="C246" s="45" t="s">
        <v>0</v>
      </c>
      <c r="D246" s="46">
        <f>D248+D247+D249</f>
        <v>460.99999999999994</v>
      </c>
      <c r="E246" s="46">
        <f>E248+E247+E249</f>
        <v>461.9</v>
      </c>
    </row>
    <row r="247" spans="1:5" ht="78.75">
      <c r="A247" s="58" t="s">
        <v>17</v>
      </c>
      <c r="B247" s="45" t="s">
        <v>159</v>
      </c>
      <c r="C247" s="45" t="s">
        <v>18</v>
      </c>
      <c r="D247" s="46">
        <f>'2019-2020 Приложение 6'!E18</f>
        <v>102.6</v>
      </c>
      <c r="E247" s="46">
        <f>'2019-2020 Приложение 6'!F18</f>
        <v>104.6</v>
      </c>
    </row>
    <row r="248" spans="1:5" ht="31.5">
      <c r="A248" s="48" t="s">
        <v>15</v>
      </c>
      <c r="B248" s="45" t="s">
        <v>159</v>
      </c>
      <c r="C248" s="45" t="s">
        <v>10</v>
      </c>
      <c r="D248" s="46">
        <f>'2019-2020 Приложение 6'!E19</f>
        <v>355.2</v>
      </c>
      <c r="E248" s="46">
        <f>'2019-2020 Приложение 6'!F19</f>
        <v>354.2</v>
      </c>
    </row>
    <row r="249" spans="1:5" ht="15.75">
      <c r="A249" s="48" t="s">
        <v>11</v>
      </c>
      <c r="B249" s="45" t="s">
        <v>159</v>
      </c>
      <c r="C249" s="45" t="s">
        <v>14</v>
      </c>
      <c r="D249" s="46">
        <f>'2019-2020 Приложение 6'!E20</f>
        <v>3.2</v>
      </c>
      <c r="E249" s="46">
        <f>'2019-2020 Приложение 6'!F20</f>
        <v>3.1</v>
      </c>
    </row>
    <row r="250" spans="1:5" ht="31.5">
      <c r="A250" s="47" t="s">
        <v>37</v>
      </c>
      <c r="B250" s="45" t="s">
        <v>157</v>
      </c>
      <c r="C250" s="45" t="s">
        <v>0</v>
      </c>
      <c r="D250" s="46">
        <f>D251+D252+D253</f>
        <v>2397.6000000000004</v>
      </c>
      <c r="E250" s="46">
        <f>E251+E252+E253</f>
        <v>2365.2999999999997</v>
      </c>
    </row>
    <row r="251" spans="1:5" ht="78.75">
      <c r="A251" s="47" t="s">
        <v>17</v>
      </c>
      <c r="B251" s="45" t="s">
        <v>157</v>
      </c>
      <c r="C251" s="45" t="s">
        <v>18</v>
      </c>
      <c r="D251" s="39">
        <f>'2019-2020 Приложение 6'!E22</f>
        <v>2136.3</v>
      </c>
      <c r="E251" s="39">
        <f>'2019-2020 Приложение 6'!F22</f>
        <v>2096.2999999999997</v>
      </c>
    </row>
    <row r="252" spans="1:5" ht="31.5">
      <c r="A252" s="48" t="s">
        <v>15</v>
      </c>
      <c r="B252" s="45" t="s">
        <v>157</v>
      </c>
      <c r="C252" s="23" t="s">
        <v>10</v>
      </c>
      <c r="D252" s="39">
        <f>'2019-2020 Приложение 6'!E23</f>
        <v>259.49999999999994</v>
      </c>
      <c r="E252" s="39">
        <f>'2019-2020 Приложение 6'!F23</f>
        <v>267.2</v>
      </c>
    </row>
    <row r="253" spans="1:5" ht="15.75">
      <c r="A253" s="48" t="s">
        <v>11</v>
      </c>
      <c r="B253" s="45" t="s">
        <v>157</v>
      </c>
      <c r="C253" s="23" t="s">
        <v>14</v>
      </c>
      <c r="D253" s="39">
        <f>'2019-2020 Приложение 6'!E24</f>
        <v>1.8</v>
      </c>
      <c r="E253" s="39">
        <f>'2019-2020 Приложение 6'!F24</f>
        <v>1.8</v>
      </c>
    </row>
    <row r="254" spans="1:5" ht="31.5">
      <c r="A254" s="24" t="s">
        <v>77</v>
      </c>
      <c r="B254" s="45" t="s">
        <v>155</v>
      </c>
      <c r="C254" s="152"/>
      <c r="D254" s="22">
        <f>D255</f>
        <v>33923.00000000001</v>
      </c>
      <c r="E254" s="46">
        <f>E255</f>
        <v>22535.7</v>
      </c>
    </row>
    <row r="255" spans="1:5" ht="15.75">
      <c r="A255" s="50" t="s">
        <v>11</v>
      </c>
      <c r="B255" s="45" t="s">
        <v>155</v>
      </c>
      <c r="C255" s="23" t="s">
        <v>14</v>
      </c>
      <c r="D255" s="39">
        <f>'2019-2020 Приложение 6'!E180</f>
        <v>33923.00000000001</v>
      </c>
      <c r="E255" s="39">
        <f>'2019-2020 Приложение 6'!F180</f>
        <v>22535.7</v>
      </c>
    </row>
    <row r="256" spans="1:5" ht="47.25">
      <c r="A256" s="57" t="s">
        <v>275</v>
      </c>
      <c r="B256" s="45" t="s">
        <v>274</v>
      </c>
      <c r="C256" s="45"/>
      <c r="D256" s="46">
        <f>D257</f>
        <v>300</v>
      </c>
      <c r="E256" s="46">
        <f>E257</f>
        <v>100</v>
      </c>
    </row>
    <row r="257" spans="1:5" ht="31.5">
      <c r="A257" s="50" t="s">
        <v>15</v>
      </c>
      <c r="B257" s="45" t="s">
        <v>274</v>
      </c>
      <c r="C257" s="23" t="s">
        <v>10</v>
      </c>
      <c r="D257" s="46">
        <f>'2019-2020 Приложение 6'!E182</f>
        <v>300</v>
      </c>
      <c r="E257" s="46">
        <f>'2019-2020 Приложение 6'!F182</f>
        <v>100</v>
      </c>
    </row>
    <row r="258" spans="1:5" ht="47.25">
      <c r="A258" s="50" t="s">
        <v>300</v>
      </c>
      <c r="B258" s="45" t="s">
        <v>299</v>
      </c>
      <c r="C258" s="145"/>
      <c r="D258" s="46">
        <f>'2019-2020 Приложение 6'!E183</f>
        <v>200</v>
      </c>
      <c r="E258" s="46">
        <f>'2019-2020 Приложение 6'!F183</f>
        <v>100</v>
      </c>
    </row>
    <row r="259" spans="1:5" ht="31.5">
      <c r="A259" s="50" t="s">
        <v>15</v>
      </c>
      <c r="B259" s="45" t="s">
        <v>299</v>
      </c>
      <c r="C259" s="23" t="s">
        <v>10</v>
      </c>
      <c r="D259" s="46">
        <f>'2019-2020 Приложение 6'!E184</f>
        <v>200</v>
      </c>
      <c r="E259" s="46">
        <f>'2019-2020 Приложение 6'!F184</f>
        <v>100</v>
      </c>
    </row>
    <row r="260" spans="1:5" ht="47.25">
      <c r="A260" s="24" t="s">
        <v>53</v>
      </c>
      <c r="B260" s="45" t="s">
        <v>145</v>
      </c>
      <c r="C260" s="23"/>
      <c r="D260" s="40">
        <f>D261</f>
        <v>1262</v>
      </c>
      <c r="E260" s="40">
        <f>E261</f>
        <v>1309.3</v>
      </c>
    </row>
    <row r="261" spans="1:5" ht="15.75">
      <c r="A261" s="50" t="s">
        <v>48</v>
      </c>
      <c r="B261" s="45" t="s">
        <v>145</v>
      </c>
      <c r="C261" s="45" t="s">
        <v>49</v>
      </c>
      <c r="D261" s="39">
        <f>'2019-2020 Приложение 6'!E284</f>
        <v>1262</v>
      </c>
      <c r="E261" s="39">
        <f>'2019-2020 Приложение 6'!F284</f>
        <v>1309.3</v>
      </c>
    </row>
    <row r="262" spans="1:5" ht="47.25">
      <c r="A262" s="43" t="s">
        <v>332</v>
      </c>
      <c r="B262" s="45" t="s">
        <v>333</v>
      </c>
      <c r="C262" s="67"/>
      <c r="D262" s="39">
        <f>D263</f>
        <v>39.3</v>
      </c>
      <c r="E262" s="39">
        <f>E263</f>
        <v>63.5</v>
      </c>
    </row>
    <row r="263" spans="1:5" ht="31.5">
      <c r="A263" s="50" t="s">
        <v>15</v>
      </c>
      <c r="B263" s="45" t="s">
        <v>333</v>
      </c>
      <c r="C263" s="23" t="s">
        <v>10</v>
      </c>
      <c r="D263" s="39">
        <f>'2019-2020 Приложение 6'!E186</f>
        <v>39.3</v>
      </c>
      <c r="E263" s="39">
        <f>'2019-2020 Приложение 6'!F186</f>
        <v>63.5</v>
      </c>
    </row>
    <row r="264" spans="1:5" ht="63">
      <c r="A264" s="50" t="s">
        <v>52</v>
      </c>
      <c r="B264" s="45" t="s">
        <v>146</v>
      </c>
      <c r="C264" s="23"/>
      <c r="D264" s="40">
        <f>D265</f>
        <v>128.9</v>
      </c>
      <c r="E264" s="40">
        <f>E265</f>
        <v>128.9</v>
      </c>
    </row>
    <row r="265" spans="1:5" ht="15.75">
      <c r="A265" s="50" t="s">
        <v>48</v>
      </c>
      <c r="B265" s="45" t="s">
        <v>146</v>
      </c>
      <c r="C265" s="45" t="s">
        <v>49</v>
      </c>
      <c r="D265" s="46">
        <f>'2019-2020 Приложение 6'!E286</f>
        <v>128.9</v>
      </c>
      <c r="E265" s="46">
        <f>'2019-2020 Приложение 6'!F286</f>
        <v>128.9</v>
      </c>
    </row>
    <row r="266" spans="1:5" ht="78.75">
      <c r="A266" s="50" t="s">
        <v>278</v>
      </c>
      <c r="B266" s="45" t="s">
        <v>276</v>
      </c>
      <c r="C266" s="45"/>
      <c r="D266" s="46">
        <f>D267</f>
        <v>1053.1</v>
      </c>
      <c r="E266" s="46">
        <f>E267</f>
        <v>1159</v>
      </c>
    </row>
    <row r="267" spans="1:5" ht="31.5">
      <c r="A267" s="86" t="s">
        <v>12</v>
      </c>
      <c r="B267" s="45" t="s">
        <v>276</v>
      </c>
      <c r="C267" s="45" t="s">
        <v>13</v>
      </c>
      <c r="D267" s="46">
        <f>'2019-2020 Приложение 6'!E216</f>
        <v>1053.1</v>
      </c>
      <c r="E267" s="46">
        <f>'2019-2020 Приложение 6'!F216</f>
        <v>1159</v>
      </c>
    </row>
    <row r="268" spans="1:5" ht="63">
      <c r="A268" s="50" t="s">
        <v>78</v>
      </c>
      <c r="B268" s="45" t="s">
        <v>156</v>
      </c>
      <c r="C268" s="23"/>
      <c r="D268" s="22">
        <f>D269</f>
        <v>607.2</v>
      </c>
      <c r="E268" s="46">
        <f>E269</f>
        <v>607.2</v>
      </c>
    </row>
    <row r="269" spans="1:5" ht="15.75">
      <c r="A269" s="50" t="s">
        <v>31</v>
      </c>
      <c r="B269" s="45" t="s">
        <v>156</v>
      </c>
      <c r="C269" s="23" t="s">
        <v>19</v>
      </c>
      <c r="D269" s="22">
        <f>'2019-2020 Приложение 6'!E188</f>
        <v>607.2</v>
      </c>
      <c r="E269" s="22">
        <f>'2019-2020 Приложение 6'!F188</f>
        <v>607.2</v>
      </c>
    </row>
    <row r="270" spans="1:5" ht="15.75">
      <c r="A270" s="217" t="s">
        <v>401</v>
      </c>
      <c r="B270" s="45" t="s">
        <v>402</v>
      </c>
      <c r="C270" s="220"/>
      <c r="D270" s="22">
        <f>D271</f>
        <v>8383.2</v>
      </c>
      <c r="E270" s="22">
        <f>E271</f>
        <v>8383.2</v>
      </c>
    </row>
    <row r="271" spans="1:5" ht="31.5">
      <c r="A271" s="50" t="s">
        <v>403</v>
      </c>
      <c r="B271" s="45" t="s">
        <v>402</v>
      </c>
      <c r="C271" s="220" t="s">
        <v>404</v>
      </c>
      <c r="D271" s="22">
        <f>'2019-2020 Приложение 6'!E190</f>
        <v>8383.2</v>
      </c>
      <c r="E271" s="22">
        <f>'2019-2020 Приложение 6'!F190</f>
        <v>8383.2</v>
      </c>
    </row>
    <row r="272" spans="1:5" ht="110.25">
      <c r="A272" s="90" t="s">
        <v>279</v>
      </c>
      <c r="B272" s="54" t="s">
        <v>150</v>
      </c>
      <c r="C272" s="153"/>
      <c r="D272" s="51">
        <f>D273</f>
        <v>3</v>
      </c>
      <c r="E272" s="51">
        <f>E273</f>
        <v>3</v>
      </c>
    </row>
    <row r="273" spans="1:5" ht="31.5">
      <c r="A273" s="57" t="s">
        <v>15</v>
      </c>
      <c r="B273" s="54" t="s">
        <v>150</v>
      </c>
      <c r="C273" s="153">
        <v>200</v>
      </c>
      <c r="D273" s="51">
        <f>'2019-2020 Приложение 6'!E288</f>
        <v>3</v>
      </c>
      <c r="E273" s="51">
        <f>'2019-2020 Приложение 6'!F288</f>
        <v>3</v>
      </c>
    </row>
    <row r="274" spans="1:5" ht="189">
      <c r="A274" s="90" t="s">
        <v>280</v>
      </c>
      <c r="B274" s="116" t="s">
        <v>151</v>
      </c>
      <c r="C274" s="153"/>
      <c r="D274" s="51">
        <f>D275</f>
        <v>3</v>
      </c>
      <c r="E274" s="51">
        <f>E275</f>
        <v>3</v>
      </c>
    </row>
    <row r="275" spans="1:5" ht="31.5">
      <c r="A275" s="57" t="s">
        <v>15</v>
      </c>
      <c r="B275" s="116" t="s">
        <v>151</v>
      </c>
      <c r="C275" s="153">
        <v>200</v>
      </c>
      <c r="D275" s="51">
        <f>'2019-2020 Приложение 6'!E290</f>
        <v>3</v>
      </c>
      <c r="E275" s="51">
        <f>'2019-2020 Приложение 6'!F290</f>
        <v>3</v>
      </c>
    </row>
    <row r="276" spans="1:5" ht="31.5">
      <c r="A276" s="24" t="s">
        <v>50</v>
      </c>
      <c r="B276" s="116" t="s">
        <v>152</v>
      </c>
      <c r="C276" s="52"/>
      <c r="D276" s="51">
        <f>D277</f>
        <v>1578.7</v>
      </c>
      <c r="E276" s="51">
        <f>E277</f>
        <v>1549</v>
      </c>
    </row>
    <row r="277" spans="1:5" ht="15.75">
      <c r="A277" s="50" t="s">
        <v>48</v>
      </c>
      <c r="B277" s="116" t="s">
        <v>152</v>
      </c>
      <c r="C277" s="45" t="s">
        <v>49</v>
      </c>
      <c r="D277" s="51">
        <f>'2019-2020 Приложение 6'!E292</f>
        <v>1578.7</v>
      </c>
      <c r="E277" s="51">
        <f>'2019-2020 Приложение 6'!F292</f>
        <v>1549</v>
      </c>
    </row>
    <row r="278" spans="1:5" ht="90">
      <c r="A278" s="154" t="s">
        <v>380</v>
      </c>
      <c r="B278" s="116" t="s">
        <v>153</v>
      </c>
      <c r="C278" s="53"/>
      <c r="D278" s="51">
        <f>D279</f>
        <v>178.2</v>
      </c>
      <c r="E278" s="51">
        <f>E279</f>
        <v>178.2</v>
      </c>
    </row>
    <row r="279" spans="1:5" ht="15.75">
      <c r="A279" s="50" t="s">
        <v>48</v>
      </c>
      <c r="B279" s="116" t="s">
        <v>153</v>
      </c>
      <c r="C279" s="45" t="s">
        <v>49</v>
      </c>
      <c r="D279" s="51">
        <f>'2019-2020 Приложение 6'!E294</f>
        <v>178.2</v>
      </c>
      <c r="E279" s="51">
        <f>'2019-2020 Приложение 6'!F294</f>
        <v>178.2</v>
      </c>
    </row>
    <row r="280" spans="1:5" ht="120">
      <c r="A280" s="155" t="s">
        <v>381</v>
      </c>
      <c r="B280" s="116" t="s">
        <v>154</v>
      </c>
      <c r="C280" s="156"/>
      <c r="D280" s="51">
        <f>D281</f>
        <v>7</v>
      </c>
      <c r="E280" s="51">
        <f>E281</f>
        <v>7</v>
      </c>
    </row>
    <row r="281" spans="1:5" ht="31.5">
      <c r="A281" s="57" t="s">
        <v>15</v>
      </c>
      <c r="B281" s="116" t="s">
        <v>154</v>
      </c>
      <c r="C281" s="45" t="s">
        <v>10</v>
      </c>
      <c r="D281" s="51">
        <f>'2019-2020 Приложение 6'!E296</f>
        <v>7</v>
      </c>
      <c r="E281" s="51">
        <f>'2019-2020 Приложение 6'!F296</f>
        <v>7</v>
      </c>
    </row>
    <row r="282" spans="1:5" ht="31.5">
      <c r="A282" s="24" t="s">
        <v>133</v>
      </c>
      <c r="B282" s="45" t="s">
        <v>148</v>
      </c>
      <c r="C282" s="45" t="s">
        <v>0</v>
      </c>
      <c r="D282" s="51">
        <f>D283</f>
        <v>3400</v>
      </c>
      <c r="E282" s="51">
        <f>E283</f>
        <v>3200</v>
      </c>
    </row>
    <row r="283" spans="1:5" ht="15.75">
      <c r="A283" s="50" t="s">
        <v>48</v>
      </c>
      <c r="B283" s="45" t="s">
        <v>148</v>
      </c>
      <c r="C283" s="45" t="s">
        <v>49</v>
      </c>
      <c r="D283" s="22">
        <f>'2019-2020 Приложение 6'!E298</f>
        <v>3400</v>
      </c>
      <c r="E283" s="22">
        <f>'2019-2020 Приложение 6'!F298</f>
        <v>3200</v>
      </c>
    </row>
    <row r="284" spans="1:5" ht="31.5">
      <c r="A284" s="50" t="s">
        <v>51</v>
      </c>
      <c r="B284" s="45" t="s">
        <v>149</v>
      </c>
      <c r="C284" s="52"/>
      <c r="D284" s="51">
        <f>D285</f>
        <v>17337.6</v>
      </c>
      <c r="E284" s="51">
        <f>E285</f>
        <v>17256.7</v>
      </c>
    </row>
    <row r="285" spans="1:5" ht="15.75">
      <c r="A285" s="50" t="s">
        <v>48</v>
      </c>
      <c r="B285" s="45" t="s">
        <v>149</v>
      </c>
      <c r="C285" s="45" t="s">
        <v>49</v>
      </c>
      <c r="D285" s="22">
        <f>'2019-2020 Приложение 6'!E300</f>
        <v>17337.6</v>
      </c>
      <c r="E285" s="22">
        <f>'2019-2020 Приложение 6'!F300</f>
        <v>17256.7</v>
      </c>
    </row>
    <row r="286" spans="1:5" ht="63">
      <c r="A286" s="91" t="s">
        <v>67</v>
      </c>
      <c r="B286" s="64" t="s">
        <v>160</v>
      </c>
      <c r="C286" s="65"/>
      <c r="D286" s="157">
        <f>D287</f>
        <v>400</v>
      </c>
      <c r="E286" s="157">
        <f>E287</f>
        <v>400</v>
      </c>
    </row>
    <row r="287" spans="1:5" ht="15.75">
      <c r="A287" s="63" t="s">
        <v>11</v>
      </c>
      <c r="B287" s="64" t="s">
        <v>160</v>
      </c>
      <c r="C287" s="65">
        <v>800</v>
      </c>
      <c r="D287" s="22">
        <f>'2019-2020 Приложение 6'!E192</f>
        <v>400</v>
      </c>
      <c r="E287" s="22">
        <f>'2019-2020 Приложение 6'!F192</f>
        <v>400</v>
      </c>
    </row>
    <row r="288" spans="1:5" ht="15.75">
      <c r="A288" s="47" t="s">
        <v>320</v>
      </c>
      <c r="B288" s="17" t="s">
        <v>321</v>
      </c>
      <c r="C288" s="158"/>
      <c r="D288" s="159">
        <f>D289</f>
        <v>20237.399999999994</v>
      </c>
      <c r="E288" s="159">
        <f>E289</f>
        <v>37118.7</v>
      </c>
    </row>
    <row r="289" spans="1:5" ht="15.75">
      <c r="A289" s="47" t="s">
        <v>11</v>
      </c>
      <c r="B289" s="17" t="s">
        <v>321</v>
      </c>
      <c r="C289" s="158">
        <v>800</v>
      </c>
      <c r="D289" s="159">
        <f>'2019-2020 Приложение 6'!E302</f>
        <v>20237.399999999994</v>
      </c>
      <c r="E289" s="159">
        <f>'2019-2020 Приложение 6'!F302</f>
        <v>37118.7</v>
      </c>
    </row>
  </sheetData>
  <sheetProtection/>
  <autoFilter ref="A13:E289"/>
  <mergeCells count="7">
    <mergeCell ref="B2:E2"/>
    <mergeCell ref="B5:E5"/>
    <mergeCell ref="B6:E6"/>
    <mergeCell ref="A9:E9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0"/>
  <sheetViews>
    <sheetView view="pageBreakPreview" zoomScaleNormal="90" zoomScaleSheetLayoutView="100" workbookViewId="0" topLeftCell="A1">
      <selection activeCell="G24" sqref="G24"/>
    </sheetView>
  </sheetViews>
  <sheetFormatPr defaultColWidth="9.140625" defaultRowHeight="12.75"/>
  <cols>
    <col min="1" max="1" width="65.28125" style="0" customWidth="1"/>
    <col min="2" max="2" width="7.00390625" style="0" customWidth="1"/>
    <col min="3" max="3" width="16.57421875" style="0" customWidth="1"/>
    <col min="4" max="4" width="6.00390625" style="0" customWidth="1"/>
    <col min="5" max="5" width="13.8515625" style="0" hidden="1" customWidth="1"/>
    <col min="6" max="6" width="15.00390625" style="181" hidden="1" customWidth="1"/>
    <col min="7" max="8" width="15.00390625" style="0" customWidth="1"/>
    <col min="9" max="9" width="13.28125" style="0" customWidth="1"/>
  </cols>
  <sheetData>
    <row r="1" spans="3:8" ht="15.75">
      <c r="C1" s="236"/>
      <c r="D1" s="236"/>
      <c r="E1" s="236"/>
      <c r="F1" s="236" t="s">
        <v>111</v>
      </c>
      <c r="G1" s="236"/>
      <c r="H1" s="202"/>
    </row>
    <row r="2" spans="3:8" ht="29.25" customHeight="1">
      <c r="C2" s="237" t="s">
        <v>399</v>
      </c>
      <c r="D2" s="237"/>
      <c r="E2" s="237"/>
      <c r="F2" s="237"/>
      <c r="G2" s="237"/>
      <c r="H2" s="132"/>
    </row>
    <row r="5" spans="3:8" ht="15.75" customHeight="1">
      <c r="C5" s="241" t="s">
        <v>111</v>
      </c>
      <c r="D5" s="241"/>
      <c r="E5" s="241"/>
      <c r="F5" s="241"/>
      <c r="G5" s="241"/>
      <c r="H5" s="204"/>
    </row>
    <row r="6" spans="3:8" ht="27.75" customHeight="1">
      <c r="C6" s="244" t="s">
        <v>363</v>
      </c>
      <c r="D6" s="244"/>
      <c r="E6" s="244"/>
      <c r="F6" s="244"/>
      <c r="G6" s="244"/>
      <c r="H6" s="132"/>
    </row>
    <row r="7" spans="3:8" ht="12.75">
      <c r="C7" s="132"/>
      <c r="D7" s="132"/>
      <c r="E7" s="131"/>
      <c r="F7" s="132"/>
      <c r="G7" s="132"/>
      <c r="H7" s="131"/>
    </row>
    <row r="8" spans="1:8" ht="18.75">
      <c r="A8" s="5"/>
      <c r="B8" s="5"/>
      <c r="C8" s="6"/>
      <c r="D8" s="6"/>
      <c r="E8" s="6"/>
      <c r="F8" s="6"/>
      <c r="G8" s="6"/>
      <c r="H8" s="6"/>
    </row>
    <row r="9" spans="1:7" ht="53.25" customHeight="1">
      <c r="A9" s="242" t="s">
        <v>329</v>
      </c>
      <c r="B9" s="242"/>
      <c r="C9" s="242"/>
      <c r="D9" s="242"/>
      <c r="E9" s="242"/>
      <c r="F9" s="242"/>
      <c r="G9" s="242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82"/>
    </row>
    <row r="11" spans="1:7" ht="15.75" customHeight="1">
      <c r="A11" s="234" t="s">
        <v>3</v>
      </c>
      <c r="B11" s="234" t="s">
        <v>112</v>
      </c>
      <c r="C11" s="234" t="s">
        <v>1</v>
      </c>
      <c r="D11" s="234" t="s">
        <v>2</v>
      </c>
      <c r="E11" s="234" t="s">
        <v>9</v>
      </c>
      <c r="F11" s="234" t="s">
        <v>364</v>
      </c>
      <c r="G11" s="234" t="s">
        <v>9</v>
      </c>
    </row>
    <row r="12" spans="1:7" ht="40.5" customHeight="1">
      <c r="A12" s="238"/>
      <c r="B12" s="243"/>
      <c r="C12" s="235"/>
      <c r="D12" s="235"/>
      <c r="E12" s="238"/>
      <c r="F12" s="238"/>
      <c r="G12" s="238"/>
    </row>
    <row r="13" spans="1:8" ht="15">
      <c r="A13" s="93" t="s">
        <v>4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5</v>
      </c>
      <c r="H13" s="4"/>
    </row>
    <row r="14" spans="1:9" ht="15.75">
      <c r="A14" s="7" t="s">
        <v>8</v>
      </c>
      <c r="B14" s="7"/>
      <c r="C14" s="7" t="s">
        <v>0</v>
      </c>
      <c r="D14" s="7" t="s">
        <v>0</v>
      </c>
      <c r="E14" s="8">
        <f>E15+E27+E241+E289+E315+E369</f>
        <v>1688098.2000000002</v>
      </c>
      <c r="F14" s="8">
        <f>F15+F27+F241+F289+F315+F369</f>
        <v>197899.5</v>
      </c>
      <c r="G14" s="8">
        <f>G15+G27+G241+G289+G315+G369</f>
        <v>1885997.7000000002</v>
      </c>
      <c r="H14" s="129">
        <f>G14-'2018 год Приложение 3'!F13</f>
        <v>0</v>
      </c>
      <c r="I14" s="124"/>
    </row>
    <row r="15" spans="1:8" ht="15.75">
      <c r="A15" s="94" t="s">
        <v>134</v>
      </c>
      <c r="B15" s="36" t="s">
        <v>113</v>
      </c>
      <c r="C15" s="33"/>
      <c r="D15" s="33"/>
      <c r="E15" s="34">
        <f>E16</f>
        <v>4043.6000000000004</v>
      </c>
      <c r="F15" s="34">
        <f>F16</f>
        <v>0</v>
      </c>
      <c r="G15" s="34">
        <f>G16</f>
        <v>4043.6000000000004</v>
      </c>
      <c r="H15" s="122"/>
    </row>
    <row r="16" spans="1:8" ht="15.75">
      <c r="A16" s="95" t="s">
        <v>35</v>
      </c>
      <c r="B16" s="96" t="s">
        <v>113</v>
      </c>
      <c r="C16" s="97" t="s">
        <v>147</v>
      </c>
      <c r="D16" s="97" t="s">
        <v>0</v>
      </c>
      <c r="E16" s="98">
        <f>E17+E19+E23</f>
        <v>4043.6000000000004</v>
      </c>
      <c r="F16" s="98">
        <f>F17+F19+F23</f>
        <v>0</v>
      </c>
      <c r="G16" s="98">
        <f>G17+G19+G23</f>
        <v>4043.6000000000004</v>
      </c>
      <c r="H16" s="129"/>
    </row>
    <row r="17" spans="1:8" ht="31.5">
      <c r="A17" s="25" t="s">
        <v>114</v>
      </c>
      <c r="B17" s="23" t="s">
        <v>113</v>
      </c>
      <c r="C17" s="45" t="s">
        <v>158</v>
      </c>
      <c r="D17" s="23"/>
      <c r="E17" s="46">
        <f>E18</f>
        <v>1166.3</v>
      </c>
      <c r="F17" s="46">
        <f>F18</f>
        <v>0</v>
      </c>
      <c r="G17" s="46">
        <f>G18</f>
        <v>1166.3</v>
      </c>
      <c r="H17" s="122"/>
    </row>
    <row r="18" spans="1:8" ht="63">
      <c r="A18" s="58" t="s">
        <v>17</v>
      </c>
      <c r="B18" s="23" t="s">
        <v>113</v>
      </c>
      <c r="C18" s="45" t="s">
        <v>158</v>
      </c>
      <c r="D18" s="23" t="s">
        <v>18</v>
      </c>
      <c r="E18" s="46">
        <v>1166.3</v>
      </c>
      <c r="F18" s="46"/>
      <c r="G18" s="46">
        <f>E18+F18</f>
        <v>1166.3</v>
      </c>
      <c r="H18" s="129"/>
    </row>
    <row r="19" spans="1:9" ht="31.5">
      <c r="A19" s="58" t="s">
        <v>36</v>
      </c>
      <c r="B19" s="23" t="s">
        <v>113</v>
      </c>
      <c r="C19" s="45" t="s">
        <v>159</v>
      </c>
      <c r="D19" s="45" t="s">
        <v>0</v>
      </c>
      <c r="E19" s="46">
        <f>E20+E21+E22</f>
        <v>497.49999999999994</v>
      </c>
      <c r="F19" s="46">
        <f>F20+F21+F22</f>
        <v>0</v>
      </c>
      <c r="G19" s="46">
        <f>G20+G21+G22</f>
        <v>497.49999999999994</v>
      </c>
      <c r="H19" s="122"/>
      <c r="I19" s="124"/>
    </row>
    <row r="20" spans="1:9" ht="63">
      <c r="A20" s="58" t="s">
        <v>17</v>
      </c>
      <c r="B20" s="23" t="s">
        <v>113</v>
      </c>
      <c r="C20" s="45" t="s">
        <v>159</v>
      </c>
      <c r="D20" s="45" t="s">
        <v>18</v>
      </c>
      <c r="E20" s="46">
        <v>101.6</v>
      </c>
      <c r="F20" s="46">
        <v>-1.7</v>
      </c>
      <c r="G20" s="46">
        <f>E20+F20</f>
        <v>99.89999999999999</v>
      </c>
      <c r="H20" s="122"/>
      <c r="I20" s="124"/>
    </row>
    <row r="21" spans="1:8" ht="31.5">
      <c r="A21" s="48" t="s">
        <v>15</v>
      </c>
      <c r="B21" s="23" t="s">
        <v>113</v>
      </c>
      <c r="C21" s="45" t="s">
        <v>159</v>
      </c>
      <c r="D21" s="45" t="s">
        <v>10</v>
      </c>
      <c r="E21" s="46">
        <v>392.7</v>
      </c>
      <c r="F21" s="46">
        <v>1.7</v>
      </c>
      <c r="G21" s="46">
        <f>E21+F21</f>
        <v>394.4</v>
      </c>
      <c r="H21" s="129"/>
    </row>
    <row r="22" spans="1:8" ht="15.75">
      <c r="A22" s="48" t="s">
        <v>11</v>
      </c>
      <c r="B22" s="23" t="s">
        <v>113</v>
      </c>
      <c r="C22" s="45" t="s">
        <v>159</v>
      </c>
      <c r="D22" s="45" t="s">
        <v>14</v>
      </c>
      <c r="E22" s="46">
        <v>3.2</v>
      </c>
      <c r="F22" s="46"/>
      <c r="G22" s="46">
        <f>E22+F22</f>
        <v>3.2</v>
      </c>
      <c r="H22" s="129"/>
    </row>
    <row r="23" spans="1:8" ht="31.5">
      <c r="A23" s="58" t="s">
        <v>37</v>
      </c>
      <c r="B23" s="23" t="s">
        <v>113</v>
      </c>
      <c r="C23" s="45" t="s">
        <v>157</v>
      </c>
      <c r="D23" s="45" t="s">
        <v>0</v>
      </c>
      <c r="E23" s="46">
        <f>E24+E25+E26</f>
        <v>2379.8</v>
      </c>
      <c r="F23" s="46">
        <f>F24+F25+F26</f>
        <v>0</v>
      </c>
      <c r="G23" s="46">
        <f>G24+G25+G26</f>
        <v>2379.8</v>
      </c>
      <c r="H23" s="122"/>
    </row>
    <row r="24" spans="1:8" ht="63">
      <c r="A24" s="58" t="s">
        <v>17</v>
      </c>
      <c r="B24" s="23" t="s">
        <v>113</v>
      </c>
      <c r="C24" s="45" t="s">
        <v>157</v>
      </c>
      <c r="D24" s="45" t="s">
        <v>18</v>
      </c>
      <c r="E24" s="46">
        <f>2152.5-43.9+0.1</f>
        <v>2108.7</v>
      </c>
      <c r="F24" s="46">
        <v>-13.6</v>
      </c>
      <c r="G24" s="46">
        <f>E24+F24</f>
        <v>2095.1</v>
      </c>
      <c r="H24" s="122"/>
    </row>
    <row r="25" spans="1:8" ht="31.5">
      <c r="A25" s="48" t="s">
        <v>15</v>
      </c>
      <c r="B25" s="23" t="s">
        <v>113</v>
      </c>
      <c r="C25" s="45" t="s">
        <v>157</v>
      </c>
      <c r="D25" s="23" t="s">
        <v>10</v>
      </c>
      <c r="E25" s="46">
        <f>271.2-1.8-0.1</f>
        <v>269.29999999999995</v>
      </c>
      <c r="F25" s="46">
        <v>13.6</v>
      </c>
      <c r="G25" s="46">
        <f>E25+F25</f>
        <v>282.9</v>
      </c>
      <c r="H25" s="122"/>
    </row>
    <row r="26" spans="1:8" ht="15.75">
      <c r="A26" s="48" t="s">
        <v>11</v>
      </c>
      <c r="B26" s="23" t="s">
        <v>113</v>
      </c>
      <c r="C26" s="45" t="s">
        <v>157</v>
      </c>
      <c r="D26" s="23" t="s">
        <v>14</v>
      </c>
      <c r="E26" s="46">
        <v>1.8</v>
      </c>
      <c r="F26" s="46"/>
      <c r="G26" s="46">
        <f>E26+F26</f>
        <v>1.8</v>
      </c>
      <c r="H26" s="122"/>
    </row>
    <row r="27" spans="1:8" ht="15.75">
      <c r="A27" s="99" t="s">
        <v>135</v>
      </c>
      <c r="B27" s="36" t="s">
        <v>115</v>
      </c>
      <c r="C27" s="100"/>
      <c r="D27" s="101"/>
      <c r="E27" s="37">
        <f>E28+E39+E50+E112+E133+E178+E196+E214+E103</f>
        <v>346803.3000000001</v>
      </c>
      <c r="F27" s="37">
        <f>F28+F39+F50+F112+F133+F178+F196+F214+F103</f>
        <v>36810.99999999999</v>
      </c>
      <c r="G27" s="37">
        <f>G28+G39+G50+G112+G133+G178+G196+G214+G103</f>
        <v>383614.30000000005</v>
      </c>
      <c r="H27" s="122"/>
    </row>
    <row r="28" spans="1:9" ht="31.5">
      <c r="A28" s="102" t="s">
        <v>72</v>
      </c>
      <c r="B28" s="97" t="s">
        <v>115</v>
      </c>
      <c r="C28" s="96" t="s">
        <v>143</v>
      </c>
      <c r="D28" s="96" t="s">
        <v>0</v>
      </c>
      <c r="E28" s="103">
        <f>E32+E29</f>
        <v>869.3</v>
      </c>
      <c r="F28" s="103">
        <f>F32+F29</f>
        <v>0</v>
      </c>
      <c r="G28" s="103">
        <f>G32+G29</f>
        <v>869.3</v>
      </c>
      <c r="H28" s="122"/>
      <c r="I28" s="124"/>
    </row>
    <row r="29" spans="1:8" ht="15.75">
      <c r="A29" s="15" t="s">
        <v>338</v>
      </c>
      <c r="B29" s="104" t="s">
        <v>115</v>
      </c>
      <c r="C29" s="13" t="s">
        <v>339</v>
      </c>
      <c r="D29" s="13" t="s">
        <v>0</v>
      </c>
      <c r="E29" s="14">
        <f aca="true" t="shared" si="0" ref="E29:G30">E30</f>
        <v>100</v>
      </c>
      <c r="F29" s="14">
        <f t="shared" si="0"/>
        <v>0</v>
      </c>
      <c r="G29" s="14">
        <f t="shared" si="0"/>
        <v>100</v>
      </c>
      <c r="H29" s="122"/>
    </row>
    <row r="30" spans="1:8" ht="31.5">
      <c r="A30" s="48" t="s">
        <v>359</v>
      </c>
      <c r="B30" s="30" t="s">
        <v>115</v>
      </c>
      <c r="C30" s="17" t="s">
        <v>354</v>
      </c>
      <c r="D30" s="45"/>
      <c r="E30" s="135">
        <f t="shared" si="0"/>
        <v>100</v>
      </c>
      <c r="F30" s="135">
        <f t="shared" si="0"/>
        <v>0</v>
      </c>
      <c r="G30" s="135">
        <f t="shared" si="0"/>
        <v>100</v>
      </c>
      <c r="H30" s="122"/>
    </row>
    <row r="31" spans="1:8" ht="31.5">
      <c r="A31" s="137" t="s">
        <v>15</v>
      </c>
      <c r="B31" s="30" t="s">
        <v>115</v>
      </c>
      <c r="C31" s="17" t="s">
        <v>354</v>
      </c>
      <c r="D31" s="45" t="s">
        <v>10</v>
      </c>
      <c r="E31" s="46">
        <v>100</v>
      </c>
      <c r="F31" s="46"/>
      <c r="G31" s="46">
        <f>E31+F31</f>
        <v>100</v>
      </c>
      <c r="H31" s="122"/>
    </row>
    <row r="32" spans="1:8" ht="31.5">
      <c r="A32" s="15" t="s">
        <v>73</v>
      </c>
      <c r="B32" s="104" t="s">
        <v>115</v>
      </c>
      <c r="C32" s="13" t="s">
        <v>144</v>
      </c>
      <c r="D32" s="13" t="s">
        <v>0</v>
      </c>
      <c r="E32" s="14">
        <f>E35+E33+E37</f>
        <v>769.3</v>
      </c>
      <c r="F32" s="14">
        <f>F35+F33+F37</f>
        <v>0</v>
      </c>
      <c r="G32" s="14">
        <f>G35+G33+G37</f>
        <v>769.3</v>
      </c>
      <c r="H32" s="3"/>
    </row>
    <row r="33" spans="1:8" ht="31.5">
      <c r="A33" s="48" t="s">
        <v>341</v>
      </c>
      <c r="B33" s="30" t="s">
        <v>115</v>
      </c>
      <c r="C33" s="17" t="s">
        <v>340</v>
      </c>
      <c r="D33" s="45"/>
      <c r="E33" s="135">
        <f>E34</f>
        <v>180</v>
      </c>
      <c r="F33" s="135">
        <f>F34</f>
        <v>0</v>
      </c>
      <c r="G33" s="135">
        <f>G34</f>
        <v>180</v>
      </c>
      <c r="H33" s="3"/>
    </row>
    <row r="34" spans="1:8" ht="31.5">
      <c r="A34" s="137" t="s">
        <v>15</v>
      </c>
      <c r="B34" s="30" t="s">
        <v>115</v>
      </c>
      <c r="C34" s="17" t="s">
        <v>340</v>
      </c>
      <c r="D34" s="45" t="s">
        <v>10</v>
      </c>
      <c r="E34" s="46">
        <v>180</v>
      </c>
      <c r="F34" s="46"/>
      <c r="G34" s="46">
        <f>E34+F34</f>
        <v>180</v>
      </c>
      <c r="H34" s="3"/>
    </row>
    <row r="35" spans="1:8" ht="45" customHeight="1">
      <c r="A35" s="48" t="s">
        <v>342</v>
      </c>
      <c r="B35" s="30" t="s">
        <v>115</v>
      </c>
      <c r="C35" s="17" t="s">
        <v>356</v>
      </c>
      <c r="D35" s="45"/>
      <c r="E35" s="136">
        <f>E36</f>
        <v>119.3</v>
      </c>
      <c r="F35" s="136">
        <f>F36</f>
        <v>0</v>
      </c>
      <c r="G35" s="136">
        <f>G36</f>
        <v>119.3</v>
      </c>
      <c r="H35" s="3"/>
    </row>
    <row r="36" spans="1:8" ht="31.5">
      <c r="A36" s="137" t="s">
        <v>15</v>
      </c>
      <c r="B36" s="30" t="s">
        <v>115</v>
      </c>
      <c r="C36" s="17" t="s">
        <v>356</v>
      </c>
      <c r="D36" s="45" t="s">
        <v>10</v>
      </c>
      <c r="E36" s="46">
        <v>119.3</v>
      </c>
      <c r="F36" s="46"/>
      <c r="G36" s="46">
        <f>E36+F36</f>
        <v>119.3</v>
      </c>
      <c r="H36" s="3"/>
    </row>
    <row r="37" spans="1:8" ht="63">
      <c r="A37" s="48" t="s">
        <v>292</v>
      </c>
      <c r="B37" s="30" t="s">
        <v>115</v>
      </c>
      <c r="C37" s="17" t="s">
        <v>355</v>
      </c>
      <c r="D37" s="45"/>
      <c r="E37" s="191">
        <f>E38</f>
        <v>470</v>
      </c>
      <c r="F37" s="191">
        <f>F38</f>
        <v>0</v>
      </c>
      <c r="G37" s="191">
        <f>G38</f>
        <v>470</v>
      </c>
      <c r="H37" s="3"/>
    </row>
    <row r="38" spans="1:8" ht="15.75">
      <c r="A38" s="137" t="s">
        <v>11</v>
      </c>
      <c r="B38" s="30" t="s">
        <v>115</v>
      </c>
      <c r="C38" s="17" t="s">
        <v>355</v>
      </c>
      <c r="D38" s="45" t="s">
        <v>14</v>
      </c>
      <c r="E38" s="46">
        <v>470</v>
      </c>
      <c r="F38" s="46"/>
      <c r="G38" s="46">
        <f>E38+F38</f>
        <v>470</v>
      </c>
      <c r="H38" s="3"/>
    </row>
    <row r="39" spans="1:8" ht="32.25" customHeight="1">
      <c r="A39" s="102" t="s">
        <v>74</v>
      </c>
      <c r="B39" s="97" t="s">
        <v>115</v>
      </c>
      <c r="C39" s="96" t="s">
        <v>206</v>
      </c>
      <c r="D39" s="96" t="s">
        <v>0</v>
      </c>
      <c r="E39" s="103">
        <f>E40+E47</f>
        <v>1192</v>
      </c>
      <c r="F39" s="103">
        <f>F40+F47</f>
        <v>500</v>
      </c>
      <c r="G39" s="103">
        <f>G40+G47</f>
        <v>1692</v>
      </c>
      <c r="H39" s="3"/>
    </row>
    <row r="40" spans="1:8" ht="31.5">
      <c r="A40" s="12" t="s">
        <v>90</v>
      </c>
      <c r="B40" s="104" t="s">
        <v>115</v>
      </c>
      <c r="C40" s="13" t="s">
        <v>207</v>
      </c>
      <c r="D40" s="13" t="s">
        <v>0</v>
      </c>
      <c r="E40" s="14">
        <f>E41+E43+E45</f>
        <v>192</v>
      </c>
      <c r="F40" s="14">
        <f>F41+F43+F45</f>
        <v>500</v>
      </c>
      <c r="G40" s="14">
        <f>G41+G43+G45</f>
        <v>692</v>
      </c>
      <c r="H40" s="3"/>
    </row>
    <row r="41" spans="1:8" ht="15.75">
      <c r="A41" s="16" t="s">
        <v>26</v>
      </c>
      <c r="B41" s="30" t="s">
        <v>115</v>
      </c>
      <c r="C41" s="9" t="s">
        <v>208</v>
      </c>
      <c r="D41" s="9"/>
      <c r="E41" s="10">
        <f>E42</f>
        <v>100</v>
      </c>
      <c r="F41" s="10">
        <f>F42</f>
        <v>0</v>
      </c>
      <c r="G41" s="10">
        <f>G42</f>
        <v>100</v>
      </c>
      <c r="H41" s="3"/>
    </row>
    <row r="42" spans="1:8" ht="31.5">
      <c r="A42" s="77" t="s">
        <v>15</v>
      </c>
      <c r="B42" s="45" t="s">
        <v>115</v>
      </c>
      <c r="C42" s="9" t="s">
        <v>208</v>
      </c>
      <c r="D42" s="45" t="s">
        <v>10</v>
      </c>
      <c r="E42" s="46">
        <v>100</v>
      </c>
      <c r="F42" s="46"/>
      <c r="G42" s="46">
        <f>E42+F42</f>
        <v>100</v>
      </c>
      <c r="H42" s="3"/>
    </row>
    <row r="43" spans="1:8" ht="63">
      <c r="A43" s="16" t="s">
        <v>27</v>
      </c>
      <c r="B43" s="30" t="s">
        <v>115</v>
      </c>
      <c r="C43" s="9" t="s">
        <v>209</v>
      </c>
      <c r="D43" s="9"/>
      <c r="E43" s="10">
        <f>E44</f>
        <v>20</v>
      </c>
      <c r="F43" s="10">
        <f>F44</f>
        <v>0</v>
      </c>
      <c r="G43" s="10">
        <f>G44</f>
        <v>20</v>
      </c>
      <c r="H43" s="3"/>
    </row>
    <row r="44" spans="1:8" ht="15.75">
      <c r="A44" s="48" t="s">
        <v>11</v>
      </c>
      <c r="B44" s="45" t="s">
        <v>115</v>
      </c>
      <c r="C44" s="9" t="s">
        <v>209</v>
      </c>
      <c r="D44" s="45" t="s">
        <v>14</v>
      </c>
      <c r="E44" s="46">
        <v>20</v>
      </c>
      <c r="F44" s="46"/>
      <c r="G44" s="46">
        <f>E44+F44</f>
        <v>20</v>
      </c>
      <c r="H44" s="3"/>
    </row>
    <row r="45" spans="1:8" ht="51.75" customHeight="1">
      <c r="A45" s="48" t="s">
        <v>382</v>
      </c>
      <c r="B45" s="45" t="s">
        <v>115</v>
      </c>
      <c r="C45" s="9" t="s">
        <v>383</v>
      </c>
      <c r="D45" s="45"/>
      <c r="E45" s="46">
        <f>E46</f>
        <v>72</v>
      </c>
      <c r="F45" s="46">
        <f>F46</f>
        <v>500</v>
      </c>
      <c r="G45" s="46">
        <f>G46</f>
        <v>572</v>
      </c>
      <c r="H45" s="3"/>
    </row>
    <row r="46" spans="1:8" ht="15.75">
      <c r="A46" s="48" t="s">
        <v>11</v>
      </c>
      <c r="B46" s="45" t="s">
        <v>115</v>
      </c>
      <c r="C46" s="9" t="s">
        <v>383</v>
      </c>
      <c r="D46" s="45" t="s">
        <v>14</v>
      </c>
      <c r="E46" s="46">
        <v>72</v>
      </c>
      <c r="F46" s="46">
        <v>500</v>
      </c>
      <c r="G46" s="46">
        <f>E46+F46</f>
        <v>572</v>
      </c>
      <c r="H46" s="3"/>
    </row>
    <row r="47" spans="1:8" ht="31.5">
      <c r="A47" s="12" t="s">
        <v>291</v>
      </c>
      <c r="B47" s="104" t="s">
        <v>115</v>
      </c>
      <c r="C47" s="13" t="s">
        <v>210</v>
      </c>
      <c r="D47" s="13"/>
      <c r="E47" s="14">
        <f aca="true" t="shared" si="1" ref="E47:G48">E48</f>
        <v>1000</v>
      </c>
      <c r="F47" s="14">
        <f t="shared" si="1"/>
        <v>0</v>
      </c>
      <c r="G47" s="14">
        <f t="shared" si="1"/>
        <v>1000</v>
      </c>
      <c r="H47" s="3"/>
    </row>
    <row r="48" spans="1:8" ht="32.25" customHeight="1">
      <c r="A48" s="48" t="s">
        <v>384</v>
      </c>
      <c r="B48" s="45" t="s">
        <v>115</v>
      </c>
      <c r="C48" s="9" t="s">
        <v>385</v>
      </c>
      <c r="D48" s="45"/>
      <c r="E48" s="46">
        <f t="shared" si="1"/>
        <v>1000</v>
      </c>
      <c r="F48" s="46">
        <f t="shared" si="1"/>
        <v>0</v>
      </c>
      <c r="G48" s="46">
        <f t="shared" si="1"/>
        <v>1000</v>
      </c>
      <c r="H48" s="3"/>
    </row>
    <row r="49" spans="1:8" ht="31.5">
      <c r="A49" s="48" t="s">
        <v>15</v>
      </c>
      <c r="B49" s="45" t="s">
        <v>115</v>
      </c>
      <c r="C49" s="9" t="s">
        <v>385</v>
      </c>
      <c r="D49" s="45" t="s">
        <v>10</v>
      </c>
      <c r="E49" s="46">
        <v>1000</v>
      </c>
      <c r="F49" s="46">
        <v>0</v>
      </c>
      <c r="G49" s="46">
        <f>E49+F49</f>
        <v>1000</v>
      </c>
      <c r="H49" s="3"/>
    </row>
    <row r="50" spans="1:8" ht="47.25">
      <c r="A50" s="102" t="s">
        <v>75</v>
      </c>
      <c r="B50" s="97" t="s">
        <v>115</v>
      </c>
      <c r="C50" s="96" t="s">
        <v>240</v>
      </c>
      <c r="D50" s="96" t="s">
        <v>0</v>
      </c>
      <c r="E50" s="103">
        <f>E51+E63+E95+E77+E100</f>
        <v>110931.59999999999</v>
      </c>
      <c r="F50" s="103">
        <f>F51+F63+F95+F77+F100</f>
        <v>29206.199999999993</v>
      </c>
      <c r="G50" s="103">
        <f>G51+G63+G95+G77+G100</f>
        <v>140137.80000000002</v>
      </c>
      <c r="H50" s="3"/>
    </row>
    <row r="51" spans="1:8" ht="31.5">
      <c r="A51" s="12" t="s">
        <v>88</v>
      </c>
      <c r="B51" s="104" t="s">
        <v>115</v>
      </c>
      <c r="C51" s="13" t="s">
        <v>241</v>
      </c>
      <c r="D51" s="13" t="s">
        <v>0</v>
      </c>
      <c r="E51" s="14">
        <f>E52+E56+E58+E60+E54</f>
        <v>32537.9</v>
      </c>
      <c r="F51" s="14">
        <f>F52+F56+F58+F60+F54</f>
        <v>0</v>
      </c>
      <c r="G51" s="14">
        <f>G52+G56+G58+G60+G54</f>
        <v>32537.9</v>
      </c>
      <c r="H51" s="3"/>
    </row>
    <row r="52" spans="1:8" ht="31.5">
      <c r="A52" s="16" t="s">
        <v>68</v>
      </c>
      <c r="B52" s="30" t="s">
        <v>115</v>
      </c>
      <c r="C52" s="45" t="s">
        <v>242</v>
      </c>
      <c r="D52" s="9"/>
      <c r="E52" s="10">
        <f>E53</f>
        <v>5820</v>
      </c>
      <c r="F52" s="10">
        <f>F53</f>
        <v>0</v>
      </c>
      <c r="G52" s="10">
        <f>G53</f>
        <v>5820</v>
      </c>
      <c r="H52" s="3"/>
    </row>
    <row r="53" spans="1:8" ht="31.5">
      <c r="A53" s="48" t="s">
        <v>15</v>
      </c>
      <c r="B53" s="45" t="s">
        <v>115</v>
      </c>
      <c r="C53" s="45" t="s">
        <v>242</v>
      </c>
      <c r="D53" s="45" t="s">
        <v>10</v>
      </c>
      <c r="E53" s="46">
        <v>5820</v>
      </c>
      <c r="F53" s="46"/>
      <c r="G53" s="46">
        <f>E53+F53</f>
        <v>5820</v>
      </c>
      <c r="H53" s="3"/>
    </row>
    <row r="54" spans="1:8" ht="47.25">
      <c r="A54" s="48" t="s">
        <v>395</v>
      </c>
      <c r="B54" s="45" t="s">
        <v>115</v>
      </c>
      <c r="C54" s="45" t="s">
        <v>394</v>
      </c>
      <c r="D54" s="45"/>
      <c r="E54" s="46">
        <f>E55</f>
        <v>152</v>
      </c>
      <c r="F54" s="46">
        <f>F55</f>
        <v>0</v>
      </c>
      <c r="G54" s="46">
        <f>G55</f>
        <v>152</v>
      </c>
      <c r="H54" s="3"/>
    </row>
    <row r="55" spans="1:8" ht="31.5">
      <c r="A55" s="48" t="s">
        <v>15</v>
      </c>
      <c r="B55" s="45" t="s">
        <v>115</v>
      </c>
      <c r="C55" s="45" t="s">
        <v>394</v>
      </c>
      <c r="D55" s="45" t="s">
        <v>10</v>
      </c>
      <c r="E55" s="46">
        <v>152</v>
      </c>
      <c r="F55" s="46">
        <v>0</v>
      </c>
      <c r="G55" s="46">
        <f>E55+F55</f>
        <v>152</v>
      </c>
      <c r="H55" s="3"/>
    </row>
    <row r="56" spans="1:8" ht="31.5">
      <c r="A56" s="20" t="s">
        <v>54</v>
      </c>
      <c r="B56" s="45" t="s">
        <v>115</v>
      </c>
      <c r="C56" s="45" t="s">
        <v>243</v>
      </c>
      <c r="D56" s="11"/>
      <c r="E56" s="10">
        <v>20027.2</v>
      </c>
      <c r="F56" s="10">
        <f>F57</f>
        <v>0</v>
      </c>
      <c r="G56" s="10">
        <f>G57</f>
        <v>20027.2</v>
      </c>
      <c r="H56" s="3"/>
    </row>
    <row r="57" spans="1:8" ht="31.5">
      <c r="A57" s="77" t="s">
        <v>15</v>
      </c>
      <c r="B57" s="45" t="s">
        <v>115</v>
      </c>
      <c r="C57" s="45" t="s">
        <v>243</v>
      </c>
      <c r="D57" s="45" t="s">
        <v>10</v>
      </c>
      <c r="E57" s="46">
        <v>20027.2</v>
      </c>
      <c r="F57" s="46">
        <v>0</v>
      </c>
      <c r="G57" s="46">
        <f>E57+F57</f>
        <v>20027.2</v>
      </c>
      <c r="H57" s="3"/>
    </row>
    <row r="58" spans="1:8" ht="47.25">
      <c r="A58" s="43" t="s">
        <v>84</v>
      </c>
      <c r="B58" s="45" t="s">
        <v>115</v>
      </c>
      <c r="C58" s="30" t="s">
        <v>252</v>
      </c>
      <c r="D58" s="66"/>
      <c r="E58" s="22">
        <f>E59</f>
        <v>4500</v>
      </c>
      <c r="F58" s="22">
        <f>F59</f>
        <v>0</v>
      </c>
      <c r="G58" s="22">
        <f>G59</f>
        <v>4500</v>
      </c>
      <c r="H58" s="3"/>
    </row>
    <row r="59" spans="1:8" ht="15.75">
      <c r="A59" s="77" t="s">
        <v>11</v>
      </c>
      <c r="B59" s="45" t="s">
        <v>115</v>
      </c>
      <c r="C59" s="30" t="s">
        <v>252</v>
      </c>
      <c r="D59" s="45" t="s">
        <v>14</v>
      </c>
      <c r="E59" s="46">
        <v>4500</v>
      </c>
      <c r="F59" s="46"/>
      <c r="G59" s="46">
        <f>E59+F59</f>
        <v>4500</v>
      </c>
      <c r="H59" s="3"/>
    </row>
    <row r="60" spans="1:8" ht="47.25">
      <c r="A60" s="24" t="s">
        <v>374</v>
      </c>
      <c r="B60" s="45" t="s">
        <v>115</v>
      </c>
      <c r="C60" s="30" t="s">
        <v>375</v>
      </c>
      <c r="D60" s="45"/>
      <c r="E60" s="46">
        <f>E61+E62</f>
        <v>2038.6999999999998</v>
      </c>
      <c r="F60" s="46">
        <f>F61+F62</f>
        <v>0</v>
      </c>
      <c r="G60" s="46">
        <f>G61+G62</f>
        <v>2038.6999999999998</v>
      </c>
      <c r="H60" s="3"/>
    </row>
    <row r="61" spans="1:8" ht="31.5">
      <c r="A61" s="77" t="s">
        <v>15</v>
      </c>
      <c r="B61" s="45" t="s">
        <v>115</v>
      </c>
      <c r="C61" s="30" t="s">
        <v>375</v>
      </c>
      <c r="D61" s="45" t="s">
        <v>10</v>
      </c>
      <c r="E61" s="46">
        <v>714.9</v>
      </c>
      <c r="F61" s="46">
        <v>0</v>
      </c>
      <c r="G61" s="46">
        <f>E61+F61</f>
        <v>714.9</v>
      </c>
      <c r="H61" s="3"/>
    </row>
    <row r="62" spans="1:8" ht="15.75">
      <c r="A62" s="43" t="s">
        <v>48</v>
      </c>
      <c r="B62" s="45" t="s">
        <v>115</v>
      </c>
      <c r="C62" s="30" t="s">
        <v>375</v>
      </c>
      <c r="D62" s="45" t="s">
        <v>49</v>
      </c>
      <c r="E62" s="46">
        <v>1323.8</v>
      </c>
      <c r="F62" s="46">
        <v>0</v>
      </c>
      <c r="G62" s="46">
        <f>E62+F62</f>
        <v>1323.8</v>
      </c>
      <c r="H62" s="3"/>
    </row>
    <row r="63" spans="1:8" ht="47.25">
      <c r="A63" s="12" t="s">
        <v>116</v>
      </c>
      <c r="B63" s="104" t="s">
        <v>115</v>
      </c>
      <c r="C63" s="13" t="s">
        <v>244</v>
      </c>
      <c r="D63" s="13" t="s">
        <v>0</v>
      </c>
      <c r="E63" s="14">
        <f>E71+E73+E67+E69+E64</f>
        <v>46950.6</v>
      </c>
      <c r="F63" s="14">
        <f>F71+F73+F67+F69+F64+F75</f>
        <v>27562.999999999993</v>
      </c>
      <c r="G63" s="14">
        <f>G71+G73+G67+G69+G64+G75</f>
        <v>74513.59999999999</v>
      </c>
      <c r="H63" s="3"/>
    </row>
    <row r="64" spans="1:8" ht="31.5">
      <c r="A64" s="50" t="s">
        <v>396</v>
      </c>
      <c r="B64" s="30" t="s">
        <v>115</v>
      </c>
      <c r="C64" s="38" t="s">
        <v>397</v>
      </c>
      <c r="D64" s="38"/>
      <c r="E64" s="39">
        <f>E65+E66</f>
        <v>200</v>
      </c>
      <c r="F64" s="39">
        <f>F65+F66</f>
        <v>2900</v>
      </c>
      <c r="G64" s="39">
        <f>G65+G66</f>
        <v>3100</v>
      </c>
      <c r="H64" s="3"/>
    </row>
    <row r="65" spans="1:8" ht="31.5">
      <c r="A65" s="43" t="s">
        <v>15</v>
      </c>
      <c r="B65" s="30" t="s">
        <v>115</v>
      </c>
      <c r="C65" s="38" t="s">
        <v>397</v>
      </c>
      <c r="D65" s="38" t="s">
        <v>10</v>
      </c>
      <c r="E65" s="39">
        <v>200</v>
      </c>
      <c r="F65" s="39"/>
      <c r="G65" s="39">
        <f>E65+F65</f>
        <v>200</v>
      </c>
      <c r="H65" s="3"/>
    </row>
    <row r="66" spans="1:8" ht="31.5">
      <c r="A66" s="24" t="s">
        <v>33</v>
      </c>
      <c r="B66" s="30" t="s">
        <v>115</v>
      </c>
      <c r="C66" s="38" t="s">
        <v>397</v>
      </c>
      <c r="D66" s="38" t="s">
        <v>28</v>
      </c>
      <c r="E66" s="39"/>
      <c r="F66" s="39">
        <f>700+2200</f>
        <v>2900</v>
      </c>
      <c r="G66" s="39">
        <f>E66+F66</f>
        <v>2900</v>
      </c>
      <c r="H66" s="3"/>
    </row>
    <row r="67" spans="1:8" ht="78.75">
      <c r="A67" s="24" t="s">
        <v>371</v>
      </c>
      <c r="B67" s="45" t="s">
        <v>115</v>
      </c>
      <c r="C67" s="45" t="s">
        <v>372</v>
      </c>
      <c r="D67" s="23"/>
      <c r="E67" s="39">
        <f>E68</f>
        <v>1986.1</v>
      </c>
      <c r="F67" s="39">
        <f>F68</f>
        <v>0</v>
      </c>
      <c r="G67" s="39">
        <f>G68</f>
        <v>1986.1</v>
      </c>
      <c r="H67" s="3"/>
    </row>
    <row r="68" spans="1:8" ht="31.5">
      <c r="A68" s="24" t="s">
        <v>33</v>
      </c>
      <c r="B68" s="45" t="s">
        <v>115</v>
      </c>
      <c r="C68" s="45" t="s">
        <v>372</v>
      </c>
      <c r="D68" s="23" t="s">
        <v>28</v>
      </c>
      <c r="E68" s="39">
        <v>1986.1</v>
      </c>
      <c r="F68" s="39">
        <v>0</v>
      </c>
      <c r="G68" s="39">
        <f>E68+F68</f>
        <v>1986.1</v>
      </c>
      <c r="H68" s="3"/>
    </row>
    <row r="69" spans="1:8" ht="78.75">
      <c r="A69" s="24" t="s">
        <v>371</v>
      </c>
      <c r="B69" s="45" t="s">
        <v>115</v>
      </c>
      <c r="C69" s="45" t="s">
        <v>373</v>
      </c>
      <c r="D69" s="23"/>
      <c r="E69" s="39">
        <f>E70</f>
        <v>3808</v>
      </c>
      <c r="F69" s="39">
        <f>F70</f>
        <v>0</v>
      </c>
      <c r="G69" s="39">
        <f>G70</f>
        <v>3808</v>
      </c>
      <c r="H69" s="3"/>
    </row>
    <row r="70" spans="1:8" ht="31.5">
      <c r="A70" s="24" t="s">
        <v>33</v>
      </c>
      <c r="B70" s="45" t="s">
        <v>115</v>
      </c>
      <c r="C70" s="45" t="s">
        <v>373</v>
      </c>
      <c r="D70" s="23" t="s">
        <v>28</v>
      </c>
      <c r="E70" s="39">
        <v>3808</v>
      </c>
      <c r="F70" s="39">
        <v>0</v>
      </c>
      <c r="G70" s="39">
        <f>E70+F70</f>
        <v>3808</v>
      </c>
      <c r="H70" s="3"/>
    </row>
    <row r="71" spans="1:8" ht="78.75">
      <c r="A71" s="24" t="s">
        <v>255</v>
      </c>
      <c r="B71" s="45" t="s">
        <v>115</v>
      </c>
      <c r="C71" s="45" t="s">
        <v>262</v>
      </c>
      <c r="D71" s="45"/>
      <c r="E71" s="46">
        <f>E72</f>
        <v>40656.5</v>
      </c>
      <c r="F71" s="46">
        <f>F72</f>
        <v>24662.999999999993</v>
      </c>
      <c r="G71" s="46">
        <f>G72</f>
        <v>65319.49999999999</v>
      </c>
      <c r="H71" s="3"/>
    </row>
    <row r="72" spans="1:8" ht="31.5">
      <c r="A72" s="24" t="s">
        <v>33</v>
      </c>
      <c r="B72" s="45" t="s">
        <v>115</v>
      </c>
      <c r="C72" s="45" t="s">
        <v>262</v>
      </c>
      <c r="D72" s="45" t="s">
        <v>28</v>
      </c>
      <c r="E72" s="46">
        <v>40656.5</v>
      </c>
      <c r="F72" s="46">
        <f>19116.3+65668.4+299.7-57326.4-1200-700-2200+31-110-220.7+1304.7</f>
        <v>24662.999999999993</v>
      </c>
      <c r="G72" s="46">
        <f>E72+F72</f>
        <v>65319.49999999999</v>
      </c>
      <c r="H72" s="3"/>
    </row>
    <row r="73" spans="1:8" ht="31.5">
      <c r="A73" s="24" t="s">
        <v>398</v>
      </c>
      <c r="B73" s="45" t="s">
        <v>115</v>
      </c>
      <c r="C73" s="45" t="s">
        <v>358</v>
      </c>
      <c r="D73" s="45"/>
      <c r="E73" s="46">
        <f>E74</f>
        <v>300</v>
      </c>
      <c r="F73" s="46">
        <f>F74</f>
        <v>-35.4</v>
      </c>
      <c r="G73" s="46">
        <f>G74</f>
        <v>264.6</v>
      </c>
      <c r="H73" s="3"/>
    </row>
    <row r="74" spans="1:8" ht="31.5">
      <c r="A74" s="24" t="s">
        <v>15</v>
      </c>
      <c r="B74" s="45" t="s">
        <v>115</v>
      </c>
      <c r="C74" s="45" t="s">
        <v>358</v>
      </c>
      <c r="D74" s="45" t="s">
        <v>10</v>
      </c>
      <c r="E74" s="46">
        <v>300</v>
      </c>
      <c r="F74" s="46">
        <v>-35.4</v>
      </c>
      <c r="G74" s="46">
        <f>E74+F74</f>
        <v>264.6</v>
      </c>
      <c r="H74" s="3"/>
    </row>
    <row r="75" spans="1:8" ht="15.75">
      <c r="A75" s="24" t="s">
        <v>423</v>
      </c>
      <c r="B75" s="45" t="s">
        <v>115</v>
      </c>
      <c r="C75" s="45" t="s">
        <v>424</v>
      </c>
      <c r="D75" s="45"/>
      <c r="E75" s="46">
        <f>E76</f>
        <v>0</v>
      </c>
      <c r="F75" s="46">
        <f>F76</f>
        <v>35.4</v>
      </c>
      <c r="G75" s="46">
        <f>G76</f>
        <v>35.4</v>
      </c>
      <c r="H75" s="3"/>
    </row>
    <row r="76" spans="1:8" ht="31.5">
      <c r="A76" s="24" t="s">
        <v>15</v>
      </c>
      <c r="B76" s="45" t="s">
        <v>115</v>
      </c>
      <c r="C76" s="45" t="s">
        <v>424</v>
      </c>
      <c r="D76" s="45" t="s">
        <v>10</v>
      </c>
      <c r="E76" s="46">
        <v>0</v>
      </c>
      <c r="F76" s="46">
        <v>35.4</v>
      </c>
      <c r="G76" s="46">
        <f>E76+F76</f>
        <v>35.4</v>
      </c>
      <c r="H76" s="3"/>
    </row>
    <row r="77" spans="1:8" ht="31.5" customHeight="1">
      <c r="A77" s="12" t="s">
        <v>335</v>
      </c>
      <c r="B77" s="104" t="s">
        <v>115</v>
      </c>
      <c r="C77" s="13" t="s">
        <v>245</v>
      </c>
      <c r="D77" s="13" t="s">
        <v>0</v>
      </c>
      <c r="E77" s="14">
        <f>E78+E80+E84+E89+E93+E82+E87+E91</f>
        <v>30611.9</v>
      </c>
      <c r="F77" s="14">
        <f>F78+F80+F84+F89+F93+F82+F87+F91</f>
        <v>1643.1999999999998</v>
      </c>
      <c r="G77" s="14">
        <f>G78+G80+G84+G89+G93+G82+G87+G91</f>
        <v>32255.1</v>
      </c>
      <c r="H77" s="3"/>
    </row>
    <row r="78" spans="1:9" ht="31.5">
      <c r="A78" s="16" t="s">
        <v>42</v>
      </c>
      <c r="B78" s="45" t="s">
        <v>115</v>
      </c>
      <c r="C78" s="45" t="s">
        <v>246</v>
      </c>
      <c r="D78" s="66"/>
      <c r="E78" s="46">
        <f>E79</f>
        <v>1936.4</v>
      </c>
      <c r="F78" s="46">
        <f>F79</f>
        <v>0</v>
      </c>
      <c r="G78" s="46">
        <f>G79</f>
        <v>1936.4</v>
      </c>
      <c r="H78" s="28">
        <f>G78+E86</f>
        <v>3707</v>
      </c>
      <c r="I78" s="124">
        <f>E77-H78</f>
        <v>26904.9</v>
      </c>
    </row>
    <row r="79" spans="1:8" ht="31.5">
      <c r="A79" s="77" t="s">
        <v>15</v>
      </c>
      <c r="B79" s="45" t="s">
        <v>115</v>
      </c>
      <c r="C79" s="45" t="s">
        <v>246</v>
      </c>
      <c r="D79" s="45" t="s">
        <v>10</v>
      </c>
      <c r="E79" s="51">
        <v>1936.4</v>
      </c>
      <c r="F79" s="51">
        <v>0</v>
      </c>
      <c r="G79" s="51">
        <f>E79+F79</f>
        <v>1936.4</v>
      </c>
      <c r="H79" s="3"/>
    </row>
    <row r="80" spans="1:8" ht="31.5">
      <c r="A80" s="16" t="s">
        <v>42</v>
      </c>
      <c r="B80" s="45" t="s">
        <v>115</v>
      </c>
      <c r="C80" s="17" t="s">
        <v>256</v>
      </c>
      <c r="D80" s="17"/>
      <c r="E80" s="46">
        <f>E81</f>
        <v>4705</v>
      </c>
      <c r="F80" s="46">
        <f>F81</f>
        <v>-23.5</v>
      </c>
      <c r="G80" s="46">
        <f>G81</f>
        <v>4681.5</v>
      </c>
      <c r="H80" s="3"/>
    </row>
    <row r="81" spans="1:8" ht="31.5">
      <c r="A81" s="77" t="s">
        <v>15</v>
      </c>
      <c r="B81" s="45" t="s">
        <v>115</v>
      </c>
      <c r="C81" s="17" t="s">
        <v>256</v>
      </c>
      <c r="D81" s="45" t="s">
        <v>10</v>
      </c>
      <c r="E81" s="46">
        <v>4705</v>
      </c>
      <c r="F81" s="46">
        <v>-23.5</v>
      </c>
      <c r="G81" s="46">
        <f>E81+F81</f>
        <v>4681.5</v>
      </c>
      <c r="H81" s="3"/>
    </row>
    <row r="82" spans="1:8" ht="31.5">
      <c r="A82" s="43" t="s">
        <v>43</v>
      </c>
      <c r="B82" s="45" t="s">
        <v>115</v>
      </c>
      <c r="C82" s="23" t="s">
        <v>247</v>
      </c>
      <c r="D82" s="23"/>
      <c r="E82" s="46">
        <f>E83</f>
        <v>400</v>
      </c>
      <c r="F82" s="46">
        <f>F83</f>
        <v>0</v>
      </c>
      <c r="G82" s="46">
        <f>G83</f>
        <v>400</v>
      </c>
      <c r="H82" s="3"/>
    </row>
    <row r="83" spans="1:8" ht="31.5">
      <c r="A83" s="77" t="s">
        <v>15</v>
      </c>
      <c r="B83" s="45" t="s">
        <v>115</v>
      </c>
      <c r="C83" s="23" t="s">
        <v>247</v>
      </c>
      <c r="D83" s="23" t="s">
        <v>10</v>
      </c>
      <c r="E83" s="46">
        <v>400</v>
      </c>
      <c r="F83" s="46"/>
      <c r="G83" s="46">
        <f>E83+F83</f>
        <v>400</v>
      </c>
      <c r="H83" s="3"/>
    </row>
    <row r="84" spans="1:8" ht="31.5">
      <c r="A84" s="43" t="s">
        <v>43</v>
      </c>
      <c r="B84" s="45" t="s">
        <v>115</v>
      </c>
      <c r="C84" s="17" t="s">
        <v>257</v>
      </c>
      <c r="D84" s="45"/>
      <c r="E84" s="46">
        <f>E85+E86</f>
        <v>18449.6</v>
      </c>
      <c r="F84" s="46">
        <f>F85+F86</f>
        <v>-4276</v>
      </c>
      <c r="G84" s="46">
        <f>G85+G86</f>
        <v>14173.6</v>
      </c>
      <c r="H84" s="3"/>
    </row>
    <row r="85" spans="1:8" ht="31.5">
      <c r="A85" s="77" t="s">
        <v>15</v>
      </c>
      <c r="B85" s="45" t="s">
        <v>115</v>
      </c>
      <c r="C85" s="17" t="s">
        <v>257</v>
      </c>
      <c r="D85" s="45" t="s">
        <v>10</v>
      </c>
      <c r="E85" s="46">
        <f>4400+12279</f>
        <v>16679</v>
      </c>
      <c r="F85" s="46">
        <v>-4276</v>
      </c>
      <c r="G85" s="46">
        <f>E85+F85</f>
        <v>12403</v>
      </c>
      <c r="H85" s="3"/>
    </row>
    <row r="86" spans="1:8" ht="15.75">
      <c r="A86" s="43" t="s">
        <v>48</v>
      </c>
      <c r="B86" s="45" t="s">
        <v>115</v>
      </c>
      <c r="C86" s="17" t="s">
        <v>257</v>
      </c>
      <c r="D86" s="45" t="s">
        <v>49</v>
      </c>
      <c r="E86" s="46">
        <f>1171.8+215+383.8</f>
        <v>1770.6</v>
      </c>
      <c r="F86" s="46"/>
      <c r="G86" s="46">
        <f>E86+F86</f>
        <v>1770.6</v>
      </c>
      <c r="H86" s="3"/>
    </row>
    <row r="87" spans="1:8" ht="31.5">
      <c r="A87" s="43" t="s">
        <v>298</v>
      </c>
      <c r="B87" s="45" t="s">
        <v>115</v>
      </c>
      <c r="C87" s="17" t="s">
        <v>311</v>
      </c>
      <c r="D87" s="45"/>
      <c r="E87" s="46">
        <f>E88</f>
        <v>2420.9</v>
      </c>
      <c r="F87" s="46">
        <f>F88</f>
        <v>4299.5</v>
      </c>
      <c r="G87" s="46">
        <f>G88</f>
        <v>6720.4</v>
      </c>
      <c r="H87" s="3"/>
    </row>
    <row r="88" spans="1:8" ht="31.5">
      <c r="A88" s="48" t="s">
        <v>15</v>
      </c>
      <c r="B88" s="45" t="s">
        <v>115</v>
      </c>
      <c r="C88" s="17" t="s">
        <v>311</v>
      </c>
      <c r="D88" s="45" t="s">
        <v>10</v>
      </c>
      <c r="E88" s="46">
        <f>1000+1420.9</f>
        <v>2420.9</v>
      </c>
      <c r="F88" s="46">
        <v>4299.5</v>
      </c>
      <c r="G88" s="46">
        <f>E88+F88</f>
        <v>6720.4</v>
      </c>
      <c r="H88" s="3"/>
    </row>
    <row r="89" spans="1:8" ht="31.5">
      <c r="A89" s="43" t="s">
        <v>44</v>
      </c>
      <c r="B89" s="45" t="s">
        <v>115</v>
      </c>
      <c r="C89" s="17" t="s">
        <v>248</v>
      </c>
      <c r="D89" s="45"/>
      <c r="E89" s="46">
        <f>E90</f>
        <v>1950</v>
      </c>
      <c r="F89" s="46">
        <f>F90</f>
        <v>0</v>
      </c>
      <c r="G89" s="46">
        <f>G90</f>
        <v>1950</v>
      </c>
      <c r="H89" s="3"/>
    </row>
    <row r="90" spans="1:8" ht="31.5">
      <c r="A90" s="48" t="s">
        <v>15</v>
      </c>
      <c r="B90" s="45" t="s">
        <v>115</v>
      </c>
      <c r="C90" s="17" t="s">
        <v>248</v>
      </c>
      <c r="D90" s="45" t="s">
        <v>10</v>
      </c>
      <c r="E90" s="46">
        <f>1950</f>
        <v>1950</v>
      </c>
      <c r="F90" s="46"/>
      <c r="G90" s="46">
        <f>E90+F90</f>
        <v>1950</v>
      </c>
      <c r="H90" s="3"/>
    </row>
    <row r="91" spans="1:8" ht="15.75">
      <c r="A91" s="48" t="s">
        <v>303</v>
      </c>
      <c r="B91" s="45" t="s">
        <v>115</v>
      </c>
      <c r="C91" s="17" t="s">
        <v>302</v>
      </c>
      <c r="D91" s="45"/>
      <c r="E91" s="46">
        <f>E92</f>
        <v>450</v>
      </c>
      <c r="F91" s="46">
        <f>F92</f>
        <v>0</v>
      </c>
      <c r="G91" s="46">
        <f>G92</f>
        <v>450</v>
      </c>
      <c r="H91" s="3"/>
    </row>
    <row r="92" spans="1:8" ht="31.5">
      <c r="A92" s="48" t="s">
        <v>15</v>
      </c>
      <c r="B92" s="45" t="s">
        <v>115</v>
      </c>
      <c r="C92" s="17" t="s">
        <v>302</v>
      </c>
      <c r="D92" s="45" t="s">
        <v>10</v>
      </c>
      <c r="E92" s="46">
        <v>450</v>
      </c>
      <c r="F92" s="46"/>
      <c r="G92" s="46">
        <f>E92+F92</f>
        <v>450</v>
      </c>
      <c r="H92" s="3"/>
    </row>
    <row r="93" spans="1:8" ht="63">
      <c r="A93" s="43" t="s">
        <v>45</v>
      </c>
      <c r="B93" s="45" t="s">
        <v>115</v>
      </c>
      <c r="C93" s="38" t="s">
        <v>258</v>
      </c>
      <c r="D93" s="45"/>
      <c r="E93" s="46">
        <f>E94</f>
        <v>300</v>
      </c>
      <c r="F93" s="46">
        <f>F94</f>
        <v>1643.2</v>
      </c>
      <c r="G93" s="46">
        <f>G94</f>
        <v>1943.2</v>
      </c>
      <c r="H93" s="3"/>
    </row>
    <row r="94" spans="1:8" ht="15.75">
      <c r="A94" s="77" t="s">
        <v>11</v>
      </c>
      <c r="B94" s="45" t="s">
        <v>115</v>
      </c>
      <c r="C94" s="38" t="s">
        <v>258</v>
      </c>
      <c r="D94" s="45" t="s">
        <v>14</v>
      </c>
      <c r="E94" s="46">
        <v>300</v>
      </c>
      <c r="F94" s="46">
        <v>1643.2</v>
      </c>
      <c r="G94" s="46">
        <f>E94+F94</f>
        <v>1943.2</v>
      </c>
      <c r="H94" s="3"/>
    </row>
    <row r="95" spans="1:8" ht="47.25">
      <c r="A95" s="12" t="s">
        <v>70</v>
      </c>
      <c r="B95" s="104" t="s">
        <v>115</v>
      </c>
      <c r="C95" s="13" t="s">
        <v>249</v>
      </c>
      <c r="D95" s="13" t="s">
        <v>0</v>
      </c>
      <c r="E95" s="14">
        <f>E98+E96</f>
        <v>200</v>
      </c>
      <c r="F95" s="14">
        <f>F98+F96</f>
        <v>0</v>
      </c>
      <c r="G95" s="14">
        <f>G98+G96</f>
        <v>200</v>
      </c>
      <c r="H95" s="3"/>
    </row>
    <row r="96" spans="1:8" ht="31.5">
      <c r="A96" s="24" t="s">
        <v>71</v>
      </c>
      <c r="B96" s="30" t="s">
        <v>115</v>
      </c>
      <c r="C96" s="17" t="s">
        <v>250</v>
      </c>
      <c r="D96" s="45"/>
      <c r="E96" s="22">
        <f>E97</f>
        <v>50</v>
      </c>
      <c r="F96" s="22">
        <f>F97</f>
        <v>0</v>
      </c>
      <c r="G96" s="22">
        <f>G97</f>
        <v>50</v>
      </c>
      <c r="H96" s="3"/>
    </row>
    <row r="97" spans="1:8" ht="15.75">
      <c r="A97" s="43" t="s">
        <v>31</v>
      </c>
      <c r="B97" s="45" t="s">
        <v>115</v>
      </c>
      <c r="C97" s="17" t="s">
        <v>250</v>
      </c>
      <c r="D97" s="45" t="s">
        <v>19</v>
      </c>
      <c r="E97" s="46">
        <v>50</v>
      </c>
      <c r="F97" s="46"/>
      <c r="G97" s="46">
        <f>E97+F97</f>
        <v>50</v>
      </c>
      <c r="H97" s="3"/>
    </row>
    <row r="98" spans="1:8" ht="31.5">
      <c r="A98" s="43" t="s">
        <v>55</v>
      </c>
      <c r="B98" s="45" t="s">
        <v>115</v>
      </c>
      <c r="C98" s="17" t="s">
        <v>251</v>
      </c>
      <c r="D98" s="23"/>
      <c r="E98" s="22">
        <f>E99</f>
        <v>150</v>
      </c>
      <c r="F98" s="22">
        <f>F99</f>
        <v>0</v>
      </c>
      <c r="G98" s="22">
        <f>G99</f>
        <v>150</v>
      </c>
      <c r="H98" s="3"/>
    </row>
    <row r="99" spans="1:8" ht="31.5">
      <c r="A99" s="77" t="s">
        <v>15</v>
      </c>
      <c r="B99" s="45" t="s">
        <v>115</v>
      </c>
      <c r="C99" s="17" t="s">
        <v>251</v>
      </c>
      <c r="D99" s="45" t="s">
        <v>10</v>
      </c>
      <c r="E99" s="46">
        <v>150</v>
      </c>
      <c r="F99" s="46"/>
      <c r="G99" s="46">
        <f>E99+F99</f>
        <v>150</v>
      </c>
      <c r="H99" s="3"/>
    </row>
    <row r="100" spans="1:8" ht="15.75">
      <c r="A100" s="12" t="s">
        <v>357</v>
      </c>
      <c r="B100" s="104" t="s">
        <v>115</v>
      </c>
      <c r="C100" s="13" t="s">
        <v>350</v>
      </c>
      <c r="D100" s="13" t="s">
        <v>0</v>
      </c>
      <c r="E100" s="14">
        <f aca="true" t="shared" si="2" ref="E100:G101">E101</f>
        <v>631.2</v>
      </c>
      <c r="F100" s="14">
        <f t="shared" si="2"/>
        <v>0</v>
      </c>
      <c r="G100" s="14">
        <f t="shared" si="2"/>
        <v>631.2</v>
      </c>
      <c r="H100" s="3"/>
    </row>
    <row r="101" spans="1:8" ht="63">
      <c r="A101" s="199" t="s">
        <v>264</v>
      </c>
      <c r="B101" s="45" t="s">
        <v>115</v>
      </c>
      <c r="C101" s="188" t="s">
        <v>353</v>
      </c>
      <c r="D101" s="187"/>
      <c r="E101" s="185">
        <f t="shared" si="2"/>
        <v>631.2</v>
      </c>
      <c r="F101" s="185">
        <f t="shared" si="2"/>
        <v>0</v>
      </c>
      <c r="G101" s="185">
        <f t="shared" si="2"/>
        <v>631.2</v>
      </c>
      <c r="H101" s="3"/>
    </row>
    <row r="102" spans="1:8" ht="31.5">
      <c r="A102" s="77" t="s">
        <v>15</v>
      </c>
      <c r="B102" s="45" t="s">
        <v>115</v>
      </c>
      <c r="C102" s="188" t="s">
        <v>353</v>
      </c>
      <c r="D102" s="187" t="s">
        <v>10</v>
      </c>
      <c r="E102" s="185">
        <v>631.2</v>
      </c>
      <c r="F102" s="185"/>
      <c r="G102" s="185">
        <f>E102+F102</f>
        <v>631.2</v>
      </c>
      <c r="H102" s="3"/>
    </row>
    <row r="103" spans="1:8" ht="31.5">
      <c r="A103" s="102" t="s">
        <v>91</v>
      </c>
      <c r="B103" s="97" t="s">
        <v>115</v>
      </c>
      <c r="C103" s="96" t="s">
        <v>162</v>
      </c>
      <c r="D103" s="96" t="s">
        <v>0</v>
      </c>
      <c r="E103" s="103">
        <f>E104</f>
        <v>750</v>
      </c>
      <c r="F103" s="103">
        <f>F104</f>
        <v>0</v>
      </c>
      <c r="G103" s="103">
        <f>G104</f>
        <v>750</v>
      </c>
      <c r="H103" s="3"/>
    </row>
    <row r="104" spans="1:8" ht="15.75">
      <c r="A104" s="12" t="s">
        <v>93</v>
      </c>
      <c r="B104" s="113" t="s">
        <v>115</v>
      </c>
      <c r="C104" s="13" t="s">
        <v>173</v>
      </c>
      <c r="D104" s="13" t="s">
        <v>0</v>
      </c>
      <c r="E104" s="14">
        <f>E105+E108+E110</f>
        <v>750</v>
      </c>
      <c r="F104" s="14">
        <f>F105+F108+F110</f>
        <v>0</v>
      </c>
      <c r="G104" s="14">
        <f>G105+G108+G110</f>
        <v>750</v>
      </c>
      <c r="H104" s="3"/>
    </row>
    <row r="105" spans="1:8" ht="15.75">
      <c r="A105" s="43" t="s">
        <v>109</v>
      </c>
      <c r="B105" s="45" t="s">
        <v>115</v>
      </c>
      <c r="C105" s="45" t="s">
        <v>180</v>
      </c>
      <c r="D105" s="45"/>
      <c r="E105" s="46">
        <f>E106+E107</f>
        <v>500</v>
      </c>
      <c r="F105" s="46">
        <f>F106+F107</f>
        <v>0</v>
      </c>
      <c r="G105" s="46">
        <f>G106+G107</f>
        <v>500</v>
      </c>
      <c r="H105" s="3"/>
    </row>
    <row r="106" spans="1:8" ht="31.5">
      <c r="A106" s="43" t="s">
        <v>15</v>
      </c>
      <c r="B106" s="45" t="s">
        <v>115</v>
      </c>
      <c r="C106" s="45" t="s">
        <v>180</v>
      </c>
      <c r="D106" s="45" t="s">
        <v>10</v>
      </c>
      <c r="E106" s="40">
        <v>300</v>
      </c>
      <c r="F106" s="40"/>
      <c r="G106" s="40">
        <f>E106+F106</f>
        <v>300</v>
      </c>
      <c r="H106" s="3"/>
    </row>
    <row r="107" spans="1:8" ht="15.75">
      <c r="A107" s="43" t="s">
        <v>31</v>
      </c>
      <c r="B107" s="45" t="s">
        <v>115</v>
      </c>
      <c r="C107" s="45" t="s">
        <v>180</v>
      </c>
      <c r="D107" s="45" t="s">
        <v>19</v>
      </c>
      <c r="E107" s="46">
        <v>200</v>
      </c>
      <c r="F107" s="46"/>
      <c r="G107" s="40">
        <f>E107+F107</f>
        <v>200</v>
      </c>
      <c r="H107" s="3"/>
    </row>
    <row r="108" spans="1:8" ht="31.5">
      <c r="A108" s="43" t="s">
        <v>141</v>
      </c>
      <c r="B108" s="45" t="s">
        <v>115</v>
      </c>
      <c r="C108" s="45" t="s">
        <v>181</v>
      </c>
      <c r="D108" s="45"/>
      <c r="E108" s="46">
        <f>E109</f>
        <v>100</v>
      </c>
      <c r="F108" s="46">
        <f>F109</f>
        <v>0</v>
      </c>
      <c r="G108" s="46">
        <f>G109</f>
        <v>100</v>
      </c>
      <c r="H108" s="3"/>
    </row>
    <row r="109" spans="1:8" ht="31.5">
      <c r="A109" s="43" t="s">
        <v>15</v>
      </c>
      <c r="B109" s="45" t="s">
        <v>115</v>
      </c>
      <c r="C109" s="45" t="s">
        <v>181</v>
      </c>
      <c r="D109" s="45" t="s">
        <v>10</v>
      </c>
      <c r="E109" s="46">
        <v>100</v>
      </c>
      <c r="F109" s="46"/>
      <c r="G109" s="46">
        <f>E109+F109</f>
        <v>100</v>
      </c>
      <c r="H109" s="3"/>
    </row>
    <row r="110" spans="1:8" ht="32.25" customHeight="1">
      <c r="A110" s="43" t="s">
        <v>142</v>
      </c>
      <c r="B110" s="45" t="s">
        <v>115</v>
      </c>
      <c r="C110" s="45" t="s">
        <v>182</v>
      </c>
      <c r="D110" s="45"/>
      <c r="E110" s="46">
        <f>E111</f>
        <v>150</v>
      </c>
      <c r="F110" s="46">
        <f>F111</f>
        <v>0</v>
      </c>
      <c r="G110" s="46">
        <f>G111</f>
        <v>150</v>
      </c>
      <c r="H110" s="3"/>
    </row>
    <row r="111" spans="1:8" ht="31.5">
      <c r="A111" s="43" t="s">
        <v>15</v>
      </c>
      <c r="B111" s="45" t="s">
        <v>115</v>
      </c>
      <c r="C111" s="45" t="s">
        <v>182</v>
      </c>
      <c r="D111" s="45" t="s">
        <v>10</v>
      </c>
      <c r="E111" s="46">
        <v>150</v>
      </c>
      <c r="F111" s="46"/>
      <c r="G111" s="46">
        <f>E111+F111</f>
        <v>150</v>
      </c>
      <c r="H111" s="3"/>
    </row>
    <row r="112" spans="1:8" ht="31.5">
      <c r="A112" s="102" t="s">
        <v>61</v>
      </c>
      <c r="B112" s="97" t="s">
        <v>115</v>
      </c>
      <c r="C112" s="96" t="s">
        <v>194</v>
      </c>
      <c r="D112" s="96" t="s">
        <v>0</v>
      </c>
      <c r="E112" s="103">
        <f>E125+E117+E121+E127+E131+E115+E113+E123+E119</f>
        <v>60949.59999999999</v>
      </c>
      <c r="F112" s="103">
        <f>F125+F117+F121+F127+F131+F115+F113+F123+F119+F129</f>
        <v>-67.10000000000002</v>
      </c>
      <c r="G112" s="103">
        <f>G125+G117+G121+G127+G131+G115+G113+G123+G119+G129</f>
        <v>60882.49999999999</v>
      </c>
      <c r="H112" s="3"/>
    </row>
    <row r="113" spans="1:8" ht="31.5">
      <c r="A113" s="163" t="s">
        <v>316</v>
      </c>
      <c r="B113" s="30" t="s">
        <v>115</v>
      </c>
      <c r="C113" s="45" t="s">
        <v>317</v>
      </c>
      <c r="D113" s="138"/>
      <c r="E113" s="39">
        <f>E114</f>
        <v>0</v>
      </c>
      <c r="F113" s="39">
        <f>F114</f>
        <v>0</v>
      </c>
      <c r="G113" s="39">
        <f>G114</f>
        <v>0</v>
      </c>
      <c r="H113" s="3"/>
    </row>
    <row r="114" spans="1:10" ht="31.5">
      <c r="A114" s="24" t="s">
        <v>33</v>
      </c>
      <c r="B114" s="45" t="s">
        <v>115</v>
      </c>
      <c r="C114" s="45" t="s">
        <v>317</v>
      </c>
      <c r="D114" s="45" t="s">
        <v>28</v>
      </c>
      <c r="E114" s="39">
        <v>0</v>
      </c>
      <c r="F114" s="39">
        <v>0</v>
      </c>
      <c r="G114" s="39">
        <f>E114+F114</f>
        <v>0</v>
      </c>
      <c r="H114" s="3"/>
      <c r="I114" s="124" t="e">
        <f>#REF!+G68+G70+G72+G114+G202+G293+G295+G297</f>
        <v>#REF!</v>
      </c>
      <c r="J114" s="124" t="e">
        <f>#REF!+G72+G297</f>
        <v>#REF!</v>
      </c>
    </row>
    <row r="115" spans="1:8" ht="31.5">
      <c r="A115" s="48" t="s">
        <v>297</v>
      </c>
      <c r="B115" s="45" t="s">
        <v>115</v>
      </c>
      <c r="C115" s="45" t="s">
        <v>294</v>
      </c>
      <c r="D115" s="45"/>
      <c r="E115" s="39">
        <f>E116</f>
        <v>68</v>
      </c>
      <c r="F115" s="39">
        <f>F116</f>
        <v>-31</v>
      </c>
      <c r="G115" s="39">
        <f>G116</f>
        <v>37</v>
      </c>
      <c r="H115" s="3"/>
    </row>
    <row r="116" spans="1:8" ht="31.5">
      <c r="A116" s="24" t="s">
        <v>15</v>
      </c>
      <c r="B116" s="45" t="s">
        <v>115</v>
      </c>
      <c r="C116" s="45" t="s">
        <v>294</v>
      </c>
      <c r="D116" s="45" t="s">
        <v>10</v>
      </c>
      <c r="E116" s="39">
        <v>68</v>
      </c>
      <c r="F116" s="39">
        <v>-31</v>
      </c>
      <c r="G116" s="39">
        <f>E116+F116</f>
        <v>37</v>
      </c>
      <c r="H116" s="3"/>
    </row>
    <row r="117" spans="1:8" ht="31.5">
      <c r="A117" s="43" t="s">
        <v>62</v>
      </c>
      <c r="B117" s="45" t="s">
        <v>115</v>
      </c>
      <c r="C117" s="45" t="s">
        <v>195</v>
      </c>
      <c r="D117" s="45"/>
      <c r="E117" s="46">
        <f>E118</f>
        <v>56972.7</v>
      </c>
      <c r="F117" s="46">
        <f>F118</f>
        <v>0</v>
      </c>
      <c r="G117" s="46">
        <f>G118</f>
        <v>56972.7</v>
      </c>
      <c r="H117" s="3"/>
    </row>
    <row r="118" spans="1:8" ht="31.5">
      <c r="A118" s="61" t="s">
        <v>12</v>
      </c>
      <c r="B118" s="45" t="s">
        <v>115</v>
      </c>
      <c r="C118" s="45" t="s">
        <v>195</v>
      </c>
      <c r="D118" s="45" t="s">
        <v>13</v>
      </c>
      <c r="E118" s="40">
        <v>56972.7</v>
      </c>
      <c r="F118" s="40">
        <v>0</v>
      </c>
      <c r="G118" s="40">
        <f>E118+F118</f>
        <v>56972.7</v>
      </c>
      <c r="H118" s="3"/>
    </row>
    <row r="119" spans="1:8" ht="63">
      <c r="A119" s="24" t="s">
        <v>387</v>
      </c>
      <c r="B119" s="45" t="s">
        <v>115</v>
      </c>
      <c r="C119" s="45" t="s">
        <v>388</v>
      </c>
      <c r="D119" s="45"/>
      <c r="E119" s="40">
        <f>E120</f>
        <v>1188.2</v>
      </c>
      <c r="F119" s="40">
        <f>F120</f>
        <v>0</v>
      </c>
      <c r="G119" s="40">
        <f>G120</f>
        <v>1188.2</v>
      </c>
      <c r="H119" s="3"/>
    </row>
    <row r="120" spans="1:8" ht="31.5">
      <c r="A120" s="61" t="s">
        <v>12</v>
      </c>
      <c r="B120" s="45" t="s">
        <v>115</v>
      </c>
      <c r="C120" s="45" t="s">
        <v>388</v>
      </c>
      <c r="D120" s="45" t="s">
        <v>13</v>
      </c>
      <c r="E120" s="40">
        <v>1188.2</v>
      </c>
      <c r="F120" s="40">
        <v>0</v>
      </c>
      <c r="G120" s="40">
        <f>E120+F120</f>
        <v>1188.2</v>
      </c>
      <c r="H120" s="3"/>
    </row>
    <row r="121" spans="1:8" ht="15.75">
      <c r="A121" s="62" t="s">
        <v>46</v>
      </c>
      <c r="B121" s="45" t="s">
        <v>115</v>
      </c>
      <c r="C121" s="45" t="s">
        <v>196</v>
      </c>
      <c r="D121" s="45"/>
      <c r="E121" s="46">
        <f>E122</f>
        <v>300.7</v>
      </c>
      <c r="F121" s="46">
        <f>F122</f>
        <v>0</v>
      </c>
      <c r="G121" s="46">
        <f>G122</f>
        <v>300.7</v>
      </c>
      <c r="H121" s="3"/>
    </row>
    <row r="122" spans="1:8" ht="31.5">
      <c r="A122" s="24" t="s">
        <v>12</v>
      </c>
      <c r="B122" s="45" t="s">
        <v>115</v>
      </c>
      <c r="C122" s="45" t="s">
        <v>196</v>
      </c>
      <c r="D122" s="45" t="s">
        <v>13</v>
      </c>
      <c r="E122" s="46">
        <v>300.7</v>
      </c>
      <c r="F122" s="46"/>
      <c r="G122" s="46">
        <f>E122+F122</f>
        <v>300.7</v>
      </c>
      <c r="H122" s="3"/>
    </row>
    <row r="123" spans="1:8" ht="31.5">
      <c r="A123" s="105" t="s">
        <v>344</v>
      </c>
      <c r="B123" s="30" t="s">
        <v>115</v>
      </c>
      <c r="C123" s="45" t="s">
        <v>343</v>
      </c>
      <c r="D123" s="17"/>
      <c r="E123" s="19">
        <f>E124</f>
        <v>20</v>
      </c>
      <c r="F123" s="19">
        <f>F124</f>
        <v>0</v>
      </c>
      <c r="G123" s="19">
        <f>G124</f>
        <v>20</v>
      </c>
      <c r="H123" s="3"/>
    </row>
    <row r="124" spans="1:8" ht="31.5">
      <c r="A124" s="24" t="s">
        <v>15</v>
      </c>
      <c r="B124" s="30" t="s">
        <v>115</v>
      </c>
      <c r="C124" s="45" t="s">
        <v>343</v>
      </c>
      <c r="D124" s="17" t="s">
        <v>10</v>
      </c>
      <c r="E124" s="46">
        <v>20</v>
      </c>
      <c r="F124" s="46"/>
      <c r="G124" s="46">
        <f>E124+F124</f>
        <v>20</v>
      </c>
      <c r="H124" s="3"/>
    </row>
    <row r="125" spans="1:8" ht="31.5">
      <c r="A125" s="105" t="s">
        <v>47</v>
      </c>
      <c r="B125" s="30" t="s">
        <v>115</v>
      </c>
      <c r="C125" s="45" t="s">
        <v>197</v>
      </c>
      <c r="D125" s="17"/>
      <c r="E125" s="19">
        <f>E126</f>
        <v>2000</v>
      </c>
      <c r="F125" s="19">
        <f>F126</f>
        <v>0</v>
      </c>
      <c r="G125" s="19">
        <f>G126</f>
        <v>2000</v>
      </c>
      <c r="H125" s="3"/>
    </row>
    <row r="126" spans="1:8" ht="31.5">
      <c r="A126" s="24" t="s">
        <v>15</v>
      </c>
      <c r="B126" s="30" t="s">
        <v>115</v>
      </c>
      <c r="C126" s="45" t="s">
        <v>197</v>
      </c>
      <c r="D126" s="17" t="s">
        <v>10</v>
      </c>
      <c r="E126" s="46">
        <v>2000</v>
      </c>
      <c r="F126" s="46"/>
      <c r="G126" s="46">
        <f>E126+F126</f>
        <v>2000</v>
      </c>
      <c r="H126" s="3"/>
    </row>
    <row r="127" spans="1:8" ht="31.5">
      <c r="A127" s="24" t="s">
        <v>304</v>
      </c>
      <c r="B127" s="30" t="s">
        <v>115</v>
      </c>
      <c r="C127" s="45" t="s">
        <v>270</v>
      </c>
      <c r="D127" s="17"/>
      <c r="E127" s="46">
        <f>E128</f>
        <v>300</v>
      </c>
      <c r="F127" s="46">
        <f>F128</f>
        <v>-300</v>
      </c>
      <c r="G127" s="46">
        <f>G128</f>
        <v>0</v>
      </c>
      <c r="H127" s="3"/>
    </row>
    <row r="128" spans="1:8" ht="31.5">
      <c r="A128" s="24" t="s">
        <v>15</v>
      </c>
      <c r="B128" s="30" t="s">
        <v>115</v>
      </c>
      <c r="C128" s="45" t="s">
        <v>270</v>
      </c>
      <c r="D128" s="17" t="s">
        <v>10</v>
      </c>
      <c r="E128" s="46">
        <v>300</v>
      </c>
      <c r="F128" s="46">
        <v>-300</v>
      </c>
      <c r="G128" s="46">
        <f>E128+F128</f>
        <v>0</v>
      </c>
      <c r="H128" s="3"/>
    </row>
    <row r="129" spans="1:8" ht="31.5">
      <c r="A129" s="24" t="s">
        <v>414</v>
      </c>
      <c r="B129" s="30" t="s">
        <v>115</v>
      </c>
      <c r="C129" s="45" t="s">
        <v>413</v>
      </c>
      <c r="D129" s="17"/>
      <c r="E129" s="46">
        <f>E130</f>
        <v>0</v>
      </c>
      <c r="F129" s="46">
        <f>F130</f>
        <v>263.9</v>
      </c>
      <c r="G129" s="46">
        <f>G130</f>
        <v>263.9</v>
      </c>
      <c r="H129" s="3"/>
    </row>
    <row r="130" spans="1:8" ht="31.5">
      <c r="A130" s="24" t="s">
        <v>15</v>
      </c>
      <c r="B130" s="30" t="s">
        <v>115</v>
      </c>
      <c r="C130" s="45" t="s">
        <v>413</v>
      </c>
      <c r="D130" s="17" t="s">
        <v>10</v>
      </c>
      <c r="E130" s="46">
        <v>0</v>
      </c>
      <c r="F130" s="46">
        <f>0.3+184.5+79.1</f>
        <v>263.9</v>
      </c>
      <c r="G130" s="46">
        <f>E130+F130</f>
        <v>263.9</v>
      </c>
      <c r="H130" s="3"/>
    </row>
    <row r="131" spans="1:8" ht="47.25">
      <c r="A131" s="24" t="s">
        <v>271</v>
      </c>
      <c r="B131" s="30" t="s">
        <v>115</v>
      </c>
      <c r="C131" s="45" t="s">
        <v>287</v>
      </c>
      <c r="D131" s="17"/>
      <c r="E131" s="46">
        <f>E132</f>
        <v>100</v>
      </c>
      <c r="F131" s="46">
        <f>F132</f>
        <v>0</v>
      </c>
      <c r="G131" s="46">
        <f>G132</f>
        <v>100</v>
      </c>
      <c r="H131" s="3"/>
    </row>
    <row r="132" spans="1:8" ht="31.5">
      <c r="A132" s="24" t="s">
        <v>15</v>
      </c>
      <c r="B132" s="30" t="s">
        <v>115</v>
      </c>
      <c r="C132" s="45" t="s">
        <v>287</v>
      </c>
      <c r="D132" s="17" t="s">
        <v>10</v>
      </c>
      <c r="E132" s="46">
        <v>100</v>
      </c>
      <c r="F132" s="46"/>
      <c r="G132" s="46">
        <f>E132+F132</f>
        <v>100</v>
      </c>
      <c r="H132" s="3"/>
    </row>
    <row r="133" spans="1:8" ht="31.5">
      <c r="A133" s="102" t="s">
        <v>96</v>
      </c>
      <c r="B133" s="97" t="s">
        <v>115</v>
      </c>
      <c r="C133" s="96" t="s">
        <v>211</v>
      </c>
      <c r="D133" s="96" t="s">
        <v>0</v>
      </c>
      <c r="E133" s="103">
        <f>E134+E164+E175</f>
        <v>109568.60000000002</v>
      </c>
      <c r="F133" s="103">
        <f>F134+F164+F175</f>
        <v>1449.1</v>
      </c>
      <c r="G133" s="103">
        <f>G134+G164+G175</f>
        <v>111017.70000000003</v>
      </c>
      <c r="H133" s="3"/>
    </row>
    <row r="134" spans="1:8" ht="15.75">
      <c r="A134" s="12" t="s">
        <v>99</v>
      </c>
      <c r="B134" s="104" t="s">
        <v>115</v>
      </c>
      <c r="C134" s="13" t="s">
        <v>219</v>
      </c>
      <c r="D134" s="13" t="s">
        <v>0</v>
      </c>
      <c r="E134" s="14">
        <f>E135+E137+E142+E149+E152+E155+E161+E158+E146</f>
        <v>108594.80000000002</v>
      </c>
      <c r="F134" s="14">
        <f>F135+F137+F142+F149+F152+F155+F161+F158+F146</f>
        <v>1449.1</v>
      </c>
      <c r="G134" s="14">
        <f>G135+G137+G142+G149+G152+G155+G161+G158+G146</f>
        <v>110043.90000000002</v>
      </c>
      <c r="H134" s="3"/>
    </row>
    <row r="135" spans="1:8" ht="31.5">
      <c r="A135" s="18" t="s">
        <v>22</v>
      </c>
      <c r="B135" s="45" t="s">
        <v>115</v>
      </c>
      <c r="C135" s="17" t="s">
        <v>220</v>
      </c>
      <c r="D135" s="9"/>
      <c r="E135" s="10">
        <f>E136</f>
        <v>200</v>
      </c>
      <c r="F135" s="10">
        <f>F136</f>
        <v>0</v>
      </c>
      <c r="G135" s="10">
        <f>G136</f>
        <v>200</v>
      </c>
      <c r="H135" s="3"/>
    </row>
    <row r="136" spans="1:8" ht="31.5">
      <c r="A136" s="48" t="s">
        <v>15</v>
      </c>
      <c r="B136" s="45" t="s">
        <v>115</v>
      </c>
      <c r="C136" s="17" t="s">
        <v>220</v>
      </c>
      <c r="D136" s="45" t="s">
        <v>10</v>
      </c>
      <c r="E136" s="46">
        <v>200</v>
      </c>
      <c r="F136" s="46"/>
      <c r="G136" s="46">
        <f>E136+F136</f>
        <v>200</v>
      </c>
      <c r="H136" s="3"/>
    </row>
    <row r="137" spans="1:8" ht="31.5">
      <c r="A137" s="79" t="s">
        <v>16</v>
      </c>
      <c r="B137" s="45" t="s">
        <v>115</v>
      </c>
      <c r="C137" s="45" t="s">
        <v>221</v>
      </c>
      <c r="D137" s="23"/>
      <c r="E137" s="22">
        <f>SUM(E138:E141)</f>
        <v>94866.40000000001</v>
      </c>
      <c r="F137" s="22">
        <f>SUM(F138:F141)</f>
        <v>1449.1</v>
      </c>
      <c r="G137" s="22">
        <f>SUM(G138:G141)</f>
        <v>96315.50000000001</v>
      </c>
      <c r="H137" s="3"/>
    </row>
    <row r="138" spans="1:8" ht="63">
      <c r="A138" s="58" t="s">
        <v>17</v>
      </c>
      <c r="B138" s="45" t="s">
        <v>115</v>
      </c>
      <c r="C138" s="45" t="s">
        <v>221</v>
      </c>
      <c r="D138" s="45" t="s">
        <v>18</v>
      </c>
      <c r="E138" s="40">
        <v>76653.1</v>
      </c>
      <c r="F138" s="40">
        <f>1283.3+165.8</f>
        <v>1449.1</v>
      </c>
      <c r="G138" s="40">
        <f>E138+F138</f>
        <v>78102.20000000001</v>
      </c>
      <c r="H138" s="3"/>
    </row>
    <row r="139" spans="1:8" ht="31.5">
      <c r="A139" s="106" t="s">
        <v>15</v>
      </c>
      <c r="B139" s="45" t="s">
        <v>115</v>
      </c>
      <c r="C139" s="45" t="s">
        <v>221</v>
      </c>
      <c r="D139" s="45" t="s">
        <v>10</v>
      </c>
      <c r="E139" s="40">
        <v>10006</v>
      </c>
      <c r="F139" s="40"/>
      <c r="G139" s="40">
        <f>E139+F139</f>
        <v>10006</v>
      </c>
      <c r="H139" s="3"/>
    </row>
    <row r="140" spans="1:8" ht="15.75">
      <c r="A140" s="24" t="s">
        <v>85</v>
      </c>
      <c r="B140" s="45" t="s">
        <v>115</v>
      </c>
      <c r="C140" s="45" t="s">
        <v>221</v>
      </c>
      <c r="D140" s="45" t="s">
        <v>19</v>
      </c>
      <c r="E140" s="46">
        <v>7850.3</v>
      </c>
      <c r="F140" s="46"/>
      <c r="G140" s="40">
        <f>E140+F140</f>
        <v>7850.3</v>
      </c>
      <c r="H140" s="3"/>
    </row>
    <row r="141" spans="1:8" ht="15.75">
      <c r="A141" s="77" t="s">
        <v>11</v>
      </c>
      <c r="B141" s="45" t="s">
        <v>115</v>
      </c>
      <c r="C141" s="45" t="s">
        <v>221</v>
      </c>
      <c r="D141" s="45" t="s">
        <v>14</v>
      </c>
      <c r="E141" s="46">
        <v>357</v>
      </c>
      <c r="F141" s="46"/>
      <c r="G141" s="40">
        <f>E141+F141</f>
        <v>357</v>
      </c>
      <c r="H141" s="3"/>
    </row>
    <row r="142" spans="1:8" ht="31.5">
      <c r="A142" s="18" t="s">
        <v>34</v>
      </c>
      <c r="B142" s="30" t="s">
        <v>115</v>
      </c>
      <c r="C142" s="17" t="s">
        <v>222</v>
      </c>
      <c r="D142" s="9"/>
      <c r="E142" s="10">
        <f>E143+E144+E145</f>
        <v>10814.7</v>
      </c>
      <c r="F142" s="10">
        <f>F143+F144+F145</f>
        <v>0</v>
      </c>
      <c r="G142" s="10">
        <f>G143+G144+G145</f>
        <v>10814.7</v>
      </c>
      <c r="H142" s="3"/>
    </row>
    <row r="143" spans="1:8" ht="63">
      <c r="A143" s="47" t="s">
        <v>17</v>
      </c>
      <c r="B143" s="45" t="s">
        <v>115</v>
      </c>
      <c r="C143" s="17" t="s">
        <v>222</v>
      </c>
      <c r="D143" s="9" t="s">
        <v>18</v>
      </c>
      <c r="E143" s="10">
        <v>9183</v>
      </c>
      <c r="F143" s="10"/>
      <c r="G143" s="10">
        <f>E143+F143</f>
        <v>9183</v>
      </c>
      <c r="H143" s="3"/>
    </row>
    <row r="144" spans="1:8" ht="31.5">
      <c r="A144" s="48" t="s">
        <v>15</v>
      </c>
      <c r="B144" s="45" t="s">
        <v>115</v>
      </c>
      <c r="C144" s="17" t="s">
        <v>222</v>
      </c>
      <c r="D144" s="45" t="s">
        <v>10</v>
      </c>
      <c r="E144" s="22">
        <v>1275.7</v>
      </c>
      <c r="F144" s="22"/>
      <c r="G144" s="10">
        <f>E144+F144</f>
        <v>1275.7</v>
      </c>
      <c r="H144" s="3"/>
    </row>
    <row r="145" spans="1:8" ht="15.75">
      <c r="A145" s="48" t="s">
        <v>11</v>
      </c>
      <c r="B145" s="45" t="s">
        <v>115</v>
      </c>
      <c r="C145" s="17" t="s">
        <v>222</v>
      </c>
      <c r="D145" s="45" t="s">
        <v>14</v>
      </c>
      <c r="E145" s="22">
        <v>356</v>
      </c>
      <c r="F145" s="22"/>
      <c r="G145" s="10">
        <f>E145+F145</f>
        <v>356</v>
      </c>
      <c r="H145" s="3"/>
    </row>
    <row r="146" spans="1:8" ht="78" customHeight="1">
      <c r="A146" s="69" t="s">
        <v>377</v>
      </c>
      <c r="B146" s="45" t="s">
        <v>115</v>
      </c>
      <c r="C146" s="30" t="s">
        <v>263</v>
      </c>
      <c r="D146" s="45"/>
      <c r="E146" s="22">
        <f>E147+E148</f>
        <v>47.8</v>
      </c>
      <c r="F146" s="22">
        <f>F147+F148</f>
        <v>0</v>
      </c>
      <c r="G146" s="22">
        <f>G147+G148</f>
        <v>47.8</v>
      </c>
      <c r="H146" s="3"/>
    </row>
    <row r="147" spans="1:8" ht="63">
      <c r="A147" s="47" t="s">
        <v>17</v>
      </c>
      <c r="B147" s="45" t="s">
        <v>115</v>
      </c>
      <c r="C147" s="30" t="s">
        <v>263</v>
      </c>
      <c r="D147" s="45" t="s">
        <v>18</v>
      </c>
      <c r="E147" s="22">
        <f>13.1+6.6+13.1</f>
        <v>32.8</v>
      </c>
      <c r="F147" s="22"/>
      <c r="G147" s="22">
        <f>E147+F147</f>
        <v>32.8</v>
      </c>
      <c r="H147" s="3"/>
    </row>
    <row r="148" spans="1:8" ht="31.5">
      <c r="A148" s="106" t="s">
        <v>15</v>
      </c>
      <c r="B148" s="45" t="s">
        <v>115</v>
      </c>
      <c r="C148" s="30" t="s">
        <v>263</v>
      </c>
      <c r="D148" s="45" t="s">
        <v>10</v>
      </c>
      <c r="E148" s="22">
        <f>5+5+5</f>
        <v>15</v>
      </c>
      <c r="F148" s="22"/>
      <c r="G148" s="22">
        <f>E148+F148</f>
        <v>15</v>
      </c>
      <c r="H148" s="3"/>
    </row>
    <row r="149" spans="1:8" ht="78.75">
      <c r="A149" s="41" t="s">
        <v>277</v>
      </c>
      <c r="B149" s="30" t="s">
        <v>115</v>
      </c>
      <c r="C149" s="30" t="s">
        <v>230</v>
      </c>
      <c r="D149" s="38"/>
      <c r="E149" s="39">
        <f>E150+E151</f>
        <v>100.8</v>
      </c>
      <c r="F149" s="39">
        <f>F150+F151</f>
        <v>0</v>
      </c>
      <c r="G149" s="39">
        <f>G150+G151</f>
        <v>100.8</v>
      </c>
      <c r="H149" s="3"/>
    </row>
    <row r="150" spans="1:8" ht="63">
      <c r="A150" s="47" t="s">
        <v>17</v>
      </c>
      <c r="B150" s="45" t="s">
        <v>115</v>
      </c>
      <c r="C150" s="30" t="s">
        <v>230</v>
      </c>
      <c r="D150" s="45" t="s">
        <v>18</v>
      </c>
      <c r="E150" s="46">
        <v>98.5</v>
      </c>
      <c r="F150" s="46"/>
      <c r="G150" s="46">
        <f>E150+F150</f>
        <v>98.5</v>
      </c>
      <c r="H150" s="3"/>
    </row>
    <row r="151" spans="1:8" ht="31.5">
      <c r="A151" s="106" t="s">
        <v>15</v>
      </c>
      <c r="B151" s="45" t="s">
        <v>115</v>
      </c>
      <c r="C151" s="30" t="s">
        <v>230</v>
      </c>
      <c r="D151" s="45" t="s">
        <v>10</v>
      </c>
      <c r="E151" s="22">
        <v>2.3</v>
      </c>
      <c r="F151" s="22"/>
      <c r="G151" s="46">
        <f>E151+F151</f>
        <v>2.3</v>
      </c>
      <c r="H151" s="3"/>
    </row>
    <row r="152" spans="1:8" ht="78.75">
      <c r="A152" s="107" t="s">
        <v>378</v>
      </c>
      <c r="B152" s="45" t="s">
        <v>115</v>
      </c>
      <c r="C152" s="30" t="s">
        <v>231</v>
      </c>
      <c r="D152" s="23"/>
      <c r="E152" s="22">
        <f>E153+E154</f>
        <v>70.6</v>
      </c>
      <c r="F152" s="22">
        <f>F153+F154</f>
        <v>0</v>
      </c>
      <c r="G152" s="22">
        <f>G153+G154</f>
        <v>70.6</v>
      </c>
      <c r="H152" s="3"/>
    </row>
    <row r="153" spans="1:8" ht="63">
      <c r="A153" s="47" t="s">
        <v>17</v>
      </c>
      <c r="B153" s="45" t="s">
        <v>115</v>
      </c>
      <c r="C153" s="30" t="s">
        <v>231</v>
      </c>
      <c r="D153" s="45" t="s">
        <v>18</v>
      </c>
      <c r="E153" s="46">
        <v>65.6</v>
      </c>
      <c r="F153" s="46"/>
      <c r="G153" s="46">
        <f>E153+F153</f>
        <v>65.6</v>
      </c>
      <c r="H153" s="3"/>
    </row>
    <row r="154" spans="1:8" ht="31.5">
      <c r="A154" s="106" t="s">
        <v>15</v>
      </c>
      <c r="B154" s="45" t="s">
        <v>115</v>
      </c>
      <c r="C154" s="30" t="s">
        <v>231</v>
      </c>
      <c r="D154" s="45" t="s">
        <v>10</v>
      </c>
      <c r="E154" s="22">
        <v>5</v>
      </c>
      <c r="F154" s="22"/>
      <c r="G154" s="46">
        <f>E154+F154</f>
        <v>5</v>
      </c>
      <c r="H154" s="3"/>
    </row>
    <row r="155" spans="1:8" ht="126">
      <c r="A155" s="133" t="s">
        <v>282</v>
      </c>
      <c r="B155" s="45" t="s">
        <v>115</v>
      </c>
      <c r="C155" s="45" t="s">
        <v>232</v>
      </c>
      <c r="D155" s="23"/>
      <c r="E155" s="22">
        <f>E156+E157</f>
        <v>755.6</v>
      </c>
      <c r="F155" s="22">
        <f>F156+F157</f>
        <v>0</v>
      </c>
      <c r="G155" s="22">
        <f>G156+G157</f>
        <v>755.6</v>
      </c>
      <c r="H155" s="3"/>
    </row>
    <row r="156" spans="1:8" ht="63">
      <c r="A156" s="47" t="s">
        <v>17</v>
      </c>
      <c r="B156" s="45" t="s">
        <v>115</v>
      </c>
      <c r="C156" s="45" t="s">
        <v>232</v>
      </c>
      <c r="D156" s="45" t="s">
        <v>18</v>
      </c>
      <c r="E156" s="46">
        <v>738.7</v>
      </c>
      <c r="F156" s="46"/>
      <c r="G156" s="46">
        <f>E156+F156</f>
        <v>738.7</v>
      </c>
      <c r="H156" s="3"/>
    </row>
    <row r="157" spans="1:8" ht="31.5">
      <c r="A157" s="106" t="s">
        <v>15</v>
      </c>
      <c r="B157" s="45" t="s">
        <v>115</v>
      </c>
      <c r="C157" s="45" t="s">
        <v>232</v>
      </c>
      <c r="D157" s="45" t="s">
        <v>10</v>
      </c>
      <c r="E157" s="22">
        <v>16.9</v>
      </c>
      <c r="F157" s="22"/>
      <c r="G157" s="46">
        <f>E157+F157</f>
        <v>16.9</v>
      </c>
      <c r="H157" s="3"/>
    </row>
    <row r="158" spans="1:8" ht="63">
      <c r="A158" s="25" t="s">
        <v>265</v>
      </c>
      <c r="B158" s="30" t="s">
        <v>115</v>
      </c>
      <c r="C158" s="30" t="s">
        <v>233</v>
      </c>
      <c r="D158" s="38"/>
      <c r="E158" s="40">
        <f>E159+E160</f>
        <v>70.7</v>
      </c>
      <c r="F158" s="40">
        <f>F159+F160</f>
        <v>0</v>
      </c>
      <c r="G158" s="40">
        <f>G159+G160</f>
        <v>70.7</v>
      </c>
      <c r="H158" s="3"/>
    </row>
    <row r="159" spans="1:8" ht="63">
      <c r="A159" s="47" t="s">
        <v>17</v>
      </c>
      <c r="B159" s="45" t="s">
        <v>115</v>
      </c>
      <c r="C159" s="30" t="s">
        <v>233</v>
      </c>
      <c r="D159" s="45" t="s">
        <v>18</v>
      </c>
      <c r="E159" s="46">
        <v>65.7</v>
      </c>
      <c r="F159" s="46"/>
      <c r="G159" s="46">
        <f>E159+F159</f>
        <v>65.7</v>
      </c>
      <c r="H159" s="3"/>
    </row>
    <row r="160" spans="1:8" ht="31.5">
      <c r="A160" s="106" t="s">
        <v>15</v>
      </c>
      <c r="B160" s="45" t="s">
        <v>115</v>
      </c>
      <c r="C160" s="30" t="s">
        <v>233</v>
      </c>
      <c r="D160" s="45" t="s">
        <v>10</v>
      </c>
      <c r="E160" s="22">
        <v>5</v>
      </c>
      <c r="F160" s="22"/>
      <c r="G160" s="46">
        <f>E160+F160</f>
        <v>5</v>
      </c>
      <c r="H160" s="3"/>
    </row>
    <row r="161" spans="1:8" ht="31.5">
      <c r="A161" s="48" t="s">
        <v>56</v>
      </c>
      <c r="B161" s="45" t="s">
        <v>115</v>
      </c>
      <c r="C161" s="45" t="s">
        <v>223</v>
      </c>
      <c r="D161" s="45"/>
      <c r="E161" s="22">
        <f>E162+E163</f>
        <v>1668.2</v>
      </c>
      <c r="F161" s="22">
        <f>F162+F163</f>
        <v>0</v>
      </c>
      <c r="G161" s="22">
        <f>G162+G163</f>
        <v>1668.1999999999998</v>
      </c>
      <c r="H161" s="3"/>
    </row>
    <row r="162" spans="1:8" ht="31.5">
      <c r="A162" s="48" t="s">
        <v>15</v>
      </c>
      <c r="B162" s="45" t="s">
        <v>115</v>
      </c>
      <c r="C162" s="45" t="s">
        <v>223</v>
      </c>
      <c r="D162" s="45" t="s">
        <v>10</v>
      </c>
      <c r="E162" s="22">
        <v>1317.2</v>
      </c>
      <c r="F162" s="22">
        <v>17.1</v>
      </c>
      <c r="G162" s="22">
        <f>E162+F162</f>
        <v>1334.3</v>
      </c>
      <c r="H162" s="3"/>
    </row>
    <row r="163" spans="1:8" ht="15.75">
      <c r="A163" s="48" t="s">
        <v>11</v>
      </c>
      <c r="B163" s="45" t="s">
        <v>115</v>
      </c>
      <c r="C163" s="45" t="s">
        <v>223</v>
      </c>
      <c r="D163" s="45" t="s">
        <v>14</v>
      </c>
      <c r="E163" s="22">
        <v>351</v>
      </c>
      <c r="F163" s="22">
        <v>-17.1</v>
      </c>
      <c r="G163" s="22">
        <f>E163+F163</f>
        <v>333.9</v>
      </c>
      <c r="H163" s="3"/>
    </row>
    <row r="164" spans="1:8" ht="15.75">
      <c r="A164" s="12" t="s">
        <v>89</v>
      </c>
      <c r="B164" s="104" t="s">
        <v>115</v>
      </c>
      <c r="C164" s="13" t="s">
        <v>224</v>
      </c>
      <c r="D164" s="13" t="s">
        <v>0</v>
      </c>
      <c r="E164" s="14">
        <f>E165+E169+E173+E171+E167</f>
        <v>968.8</v>
      </c>
      <c r="F164" s="14">
        <f>F165+F169+F173+F171+F167</f>
        <v>0</v>
      </c>
      <c r="G164" s="14">
        <f>G165+G169+G173+G171+G167</f>
        <v>968.8</v>
      </c>
      <c r="H164" s="3"/>
    </row>
    <row r="165" spans="1:8" ht="47.25">
      <c r="A165" s="18" t="s">
        <v>23</v>
      </c>
      <c r="B165" s="30" t="s">
        <v>115</v>
      </c>
      <c r="C165" s="17" t="s">
        <v>225</v>
      </c>
      <c r="D165" s="9"/>
      <c r="E165" s="10">
        <f>E166</f>
        <v>47</v>
      </c>
      <c r="F165" s="10">
        <f>F166</f>
        <v>0</v>
      </c>
      <c r="G165" s="10">
        <f>G166</f>
        <v>47</v>
      </c>
      <c r="H165" s="3"/>
    </row>
    <row r="166" spans="1:8" ht="31.5">
      <c r="A166" s="48" t="s">
        <v>15</v>
      </c>
      <c r="B166" s="45" t="s">
        <v>115</v>
      </c>
      <c r="C166" s="17" t="s">
        <v>225</v>
      </c>
      <c r="D166" s="45" t="s">
        <v>10</v>
      </c>
      <c r="E166" s="22">
        <v>47</v>
      </c>
      <c r="F166" s="22"/>
      <c r="G166" s="22">
        <f>E166+F166</f>
        <v>47</v>
      </c>
      <c r="H166" s="3"/>
    </row>
    <row r="167" spans="1:8" ht="49.5" customHeight="1">
      <c r="A167" s="48" t="s">
        <v>345</v>
      </c>
      <c r="B167" s="30" t="s">
        <v>115</v>
      </c>
      <c r="C167" s="17" t="s">
        <v>346</v>
      </c>
      <c r="D167" s="9"/>
      <c r="E167" s="10">
        <f>E168</f>
        <v>60</v>
      </c>
      <c r="F167" s="10">
        <f>F168</f>
        <v>0</v>
      </c>
      <c r="G167" s="10">
        <f>G168</f>
        <v>60</v>
      </c>
      <c r="H167" s="3"/>
    </row>
    <row r="168" spans="1:8" ht="31.5">
      <c r="A168" s="48" t="s">
        <v>15</v>
      </c>
      <c r="B168" s="45" t="s">
        <v>115</v>
      </c>
      <c r="C168" s="17" t="s">
        <v>346</v>
      </c>
      <c r="D168" s="45" t="s">
        <v>10</v>
      </c>
      <c r="E168" s="22">
        <v>60</v>
      </c>
      <c r="F168" s="22"/>
      <c r="G168" s="22">
        <f>E168+F168</f>
        <v>60</v>
      </c>
      <c r="H168" s="3"/>
    </row>
    <row r="169" spans="1:8" ht="63">
      <c r="A169" s="59" t="s">
        <v>24</v>
      </c>
      <c r="B169" s="45" t="s">
        <v>115</v>
      </c>
      <c r="C169" s="17" t="s">
        <v>226</v>
      </c>
      <c r="D169" s="23"/>
      <c r="E169" s="22">
        <f>E170</f>
        <v>590</v>
      </c>
      <c r="F169" s="22">
        <f>F170</f>
        <v>0</v>
      </c>
      <c r="G169" s="22">
        <f>G170</f>
        <v>590</v>
      </c>
      <c r="H169" s="3"/>
    </row>
    <row r="170" spans="1:8" ht="31.5">
      <c r="A170" s="48" t="s">
        <v>15</v>
      </c>
      <c r="B170" s="45" t="s">
        <v>115</v>
      </c>
      <c r="C170" s="17" t="s">
        <v>226</v>
      </c>
      <c r="D170" s="45" t="s">
        <v>10</v>
      </c>
      <c r="E170" s="22">
        <v>590</v>
      </c>
      <c r="F170" s="22"/>
      <c r="G170" s="22">
        <f>E170+F170</f>
        <v>590</v>
      </c>
      <c r="H170" s="3"/>
    </row>
    <row r="171" spans="1:8" ht="31.5">
      <c r="A171" s="48" t="s">
        <v>273</v>
      </c>
      <c r="B171" s="45" t="s">
        <v>115</v>
      </c>
      <c r="C171" s="17" t="s">
        <v>272</v>
      </c>
      <c r="D171" s="23"/>
      <c r="E171" s="22">
        <f>E172</f>
        <v>171.8</v>
      </c>
      <c r="F171" s="22">
        <f>F172</f>
        <v>0</v>
      </c>
      <c r="G171" s="22">
        <f>G172</f>
        <v>171.8</v>
      </c>
      <c r="H171" s="3"/>
    </row>
    <row r="172" spans="1:8" ht="31.5">
      <c r="A172" s="48" t="s">
        <v>15</v>
      </c>
      <c r="B172" s="45" t="s">
        <v>115</v>
      </c>
      <c r="C172" s="17" t="s">
        <v>272</v>
      </c>
      <c r="D172" s="45" t="s">
        <v>10</v>
      </c>
      <c r="E172" s="22">
        <v>171.8</v>
      </c>
      <c r="F172" s="22">
        <v>0</v>
      </c>
      <c r="G172" s="22">
        <f>E172+F172</f>
        <v>171.8</v>
      </c>
      <c r="H172" s="3"/>
    </row>
    <row r="173" spans="1:8" ht="15.75">
      <c r="A173" s="108" t="s">
        <v>76</v>
      </c>
      <c r="B173" s="45" t="s">
        <v>115</v>
      </c>
      <c r="C173" s="17" t="s">
        <v>227</v>
      </c>
      <c r="D173" s="23"/>
      <c r="E173" s="22">
        <f>E174</f>
        <v>100</v>
      </c>
      <c r="F173" s="22">
        <f>F174</f>
        <v>0</v>
      </c>
      <c r="G173" s="22">
        <f>G174</f>
        <v>100</v>
      </c>
      <c r="H173" s="3"/>
    </row>
    <row r="174" spans="1:8" ht="31.5">
      <c r="A174" s="48" t="s">
        <v>15</v>
      </c>
      <c r="B174" s="45" t="s">
        <v>115</v>
      </c>
      <c r="C174" s="17" t="s">
        <v>227</v>
      </c>
      <c r="D174" s="45" t="s">
        <v>10</v>
      </c>
      <c r="E174" s="22">
        <v>100</v>
      </c>
      <c r="F174" s="22"/>
      <c r="G174" s="22">
        <f>E174+F174</f>
        <v>100</v>
      </c>
      <c r="H174" s="3"/>
    </row>
    <row r="175" spans="1:8" ht="31.5">
      <c r="A175" s="12" t="s">
        <v>100</v>
      </c>
      <c r="B175" s="104" t="s">
        <v>115</v>
      </c>
      <c r="C175" s="13" t="s">
        <v>228</v>
      </c>
      <c r="D175" s="13" t="s">
        <v>0</v>
      </c>
      <c r="E175" s="14">
        <f aca="true" t="shared" si="3" ref="E175:G176">E176</f>
        <v>5</v>
      </c>
      <c r="F175" s="14">
        <f t="shared" si="3"/>
        <v>0</v>
      </c>
      <c r="G175" s="14">
        <f t="shared" si="3"/>
        <v>5</v>
      </c>
      <c r="H175" s="3"/>
    </row>
    <row r="176" spans="1:8" ht="31.5">
      <c r="A176" s="59" t="s">
        <v>117</v>
      </c>
      <c r="B176" s="45" t="s">
        <v>115</v>
      </c>
      <c r="C176" s="17" t="s">
        <v>229</v>
      </c>
      <c r="D176" s="23"/>
      <c r="E176" s="22">
        <f t="shared" si="3"/>
        <v>5</v>
      </c>
      <c r="F176" s="22">
        <f t="shared" si="3"/>
        <v>0</v>
      </c>
      <c r="G176" s="22">
        <f t="shared" si="3"/>
        <v>5</v>
      </c>
      <c r="H176" s="3"/>
    </row>
    <row r="177" spans="1:8" ht="31.5">
      <c r="A177" s="48" t="s">
        <v>15</v>
      </c>
      <c r="B177" s="45" t="s">
        <v>115</v>
      </c>
      <c r="C177" s="17" t="s">
        <v>229</v>
      </c>
      <c r="D177" s="45" t="s">
        <v>10</v>
      </c>
      <c r="E177" s="22">
        <v>5</v>
      </c>
      <c r="F177" s="22"/>
      <c r="G177" s="22">
        <f>E177+F177</f>
        <v>5</v>
      </c>
      <c r="H177" s="3"/>
    </row>
    <row r="178" spans="1:8" ht="31.5">
      <c r="A178" s="102" t="s">
        <v>101</v>
      </c>
      <c r="B178" s="97" t="s">
        <v>115</v>
      </c>
      <c r="C178" s="96" t="s">
        <v>186</v>
      </c>
      <c r="D178" s="96" t="s">
        <v>0</v>
      </c>
      <c r="E178" s="103">
        <f>E179+E186+E189</f>
        <v>16582.9</v>
      </c>
      <c r="F178" s="103">
        <f>F179+F186+F189</f>
        <v>0</v>
      </c>
      <c r="G178" s="103">
        <f>G179+G186+G189</f>
        <v>16582.9</v>
      </c>
      <c r="H178" s="3"/>
    </row>
    <row r="179" spans="1:8" ht="31.5">
      <c r="A179" s="12" t="s">
        <v>118</v>
      </c>
      <c r="B179" s="104" t="s">
        <v>115</v>
      </c>
      <c r="C179" s="13" t="s">
        <v>198</v>
      </c>
      <c r="D179" s="13" t="s">
        <v>0</v>
      </c>
      <c r="E179" s="14">
        <f>E180+E182</f>
        <v>16059.4</v>
      </c>
      <c r="F179" s="14">
        <f>F180+F182</f>
        <v>0</v>
      </c>
      <c r="G179" s="14">
        <f>G180+G182</f>
        <v>16059.4</v>
      </c>
      <c r="H179" s="3"/>
    </row>
    <row r="180" spans="1:8" ht="15.75">
      <c r="A180" s="16" t="s">
        <v>38</v>
      </c>
      <c r="B180" s="30" t="s">
        <v>115</v>
      </c>
      <c r="C180" s="38" t="s">
        <v>199</v>
      </c>
      <c r="D180" s="11"/>
      <c r="E180" s="22">
        <f>E181</f>
        <v>32</v>
      </c>
      <c r="F180" s="22">
        <f>F181</f>
        <v>0</v>
      </c>
      <c r="G180" s="22">
        <f>G181</f>
        <v>32</v>
      </c>
      <c r="H180" s="3"/>
    </row>
    <row r="181" spans="1:8" ht="31.5">
      <c r="A181" s="43" t="s">
        <v>15</v>
      </c>
      <c r="B181" s="45" t="s">
        <v>115</v>
      </c>
      <c r="C181" s="38" t="s">
        <v>199</v>
      </c>
      <c r="D181" s="45" t="s">
        <v>10</v>
      </c>
      <c r="E181" s="22">
        <v>32</v>
      </c>
      <c r="F181" s="22"/>
      <c r="G181" s="22">
        <f>E181+F181</f>
        <v>32</v>
      </c>
      <c r="H181" s="3"/>
    </row>
    <row r="182" spans="1:8" ht="15.75">
      <c r="A182" s="43" t="s">
        <v>80</v>
      </c>
      <c r="B182" s="45" t="s">
        <v>115</v>
      </c>
      <c r="C182" s="38" t="s">
        <v>200</v>
      </c>
      <c r="D182" s="45"/>
      <c r="E182" s="46">
        <f>E183+E184+E185</f>
        <v>16027.4</v>
      </c>
      <c r="F182" s="46">
        <f>F183+F184+F185</f>
        <v>0</v>
      </c>
      <c r="G182" s="46">
        <f>G183+G184+G185</f>
        <v>16027.4</v>
      </c>
      <c r="H182" s="3"/>
    </row>
    <row r="183" spans="1:8" ht="63">
      <c r="A183" s="24" t="s">
        <v>17</v>
      </c>
      <c r="B183" s="45" t="s">
        <v>115</v>
      </c>
      <c r="C183" s="38" t="s">
        <v>200</v>
      </c>
      <c r="D183" s="45" t="s">
        <v>18</v>
      </c>
      <c r="E183" s="39">
        <v>14982.7</v>
      </c>
      <c r="F183" s="39"/>
      <c r="G183" s="39">
        <f>E183+F183</f>
        <v>14982.7</v>
      </c>
      <c r="H183" s="3"/>
    </row>
    <row r="184" spans="1:8" ht="31.5">
      <c r="A184" s="43" t="s">
        <v>15</v>
      </c>
      <c r="B184" s="45" t="s">
        <v>115</v>
      </c>
      <c r="C184" s="38" t="s">
        <v>200</v>
      </c>
      <c r="D184" s="45" t="s">
        <v>10</v>
      </c>
      <c r="E184" s="39">
        <v>992.9</v>
      </c>
      <c r="F184" s="39"/>
      <c r="G184" s="39">
        <f>E184+F184</f>
        <v>992.9</v>
      </c>
      <c r="H184" s="3"/>
    </row>
    <row r="185" spans="1:8" ht="15.75">
      <c r="A185" s="43" t="s">
        <v>11</v>
      </c>
      <c r="B185" s="45" t="s">
        <v>115</v>
      </c>
      <c r="C185" s="38" t="s">
        <v>266</v>
      </c>
      <c r="D185" s="45" t="s">
        <v>14</v>
      </c>
      <c r="E185" s="39">
        <v>51.8</v>
      </c>
      <c r="F185" s="39"/>
      <c r="G185" s="39">
        <f>E185+F185</f>
        <v>51.8</v>
      </c>
      <c r="H185" s="3"/>
    </row>
    <row r="186" spans="1:8" ht="31.5">
      <c r="A186" s="26" t="s">
        <v>119</v>
      </c>
      <c r="B186" s="104" t="s">
        <v>115</v>
      </c>
      <c r="C186" s="13" t="s">
        <v>185</v>
      </c>
      <c r="D186" s="13"/>
      <c r="E186" s="14">
        <f aca="true" t="shared" si="4" ref="E186:G187">E187</f>
        <v>373.5</v>
      </c>
      <c r="F186" s="14">
        <f t="shared" si="4"/>
        <v>0</v>
      </c>
      <c r="G186" s="14">
        <f t="shared" si="4"/>
        <v>373.5</v>
      </c>
      <c r="H186" s="3"/>
    </row>
    <row r="187" spans="1:8" ht="31.5">
      <c r="A187" s="24" t="s">
        <v>39</v>
      </c>
      <c r="B187" s="30" t="s">
        <v>115</v>
      </c>
      <c r="C187" s="38" t="s">
        <v>201</v>
      </c>
      <c r="D187" s="23"/>
      <c r="E187" s="46">
        <f t="shared" si="4"/>
        <v>373.5</v>
      </c>
      <c r="F187" s="46">
        <f t="shared" si="4"/>
        <v>0</v>
      </c>
      <c r="G187" s="46">
        <f t="shared" si="4"/>
        <v>373.5</v>
      </c>
      <c r="H187" s="3"/>
    </row>
    <row r="188" spans="1:8" ht="31.5">
      <c r="A188" s="43" t="s">
        <v>15</v>
      </c>
      <c r="B188" s="45" t="s">
        <v>115</v>
      </c>
      <c r="C188" s="38" t="s">
        <v>201</v>
      </c>
      <c r="D188" s="23" t="s">
        <v>10</v>
      </c>
      <c r="E188" s="22">
        <v>373.5</v>
      </c>
      <c r="F188" s="22"/>
      <c r="G188" s="22">
        <f>E188+F188</f>
        <v>373.5</v>
      </c>
      <c r="H188" s="3"/>
    </row>
    <row r="189" spans="1:8" ht="31.5">
      <c r="A189" s="26" t="s">
        <v>136</v>
      </c>
      <c r="B189" s="104" t="s">
        <v>115</v>
      </c>
      <c r="C189" s="13" t="s">
        <v>202</v>
      </c>
      <c r="D189" s="13"/>
      <c r="E189" s="14">
        <f>E190+E192+E194</f>
        <v>150</v>
      </c>
      <c r="F189" s="14">
        <f>F190+F192+F194</f>
        <v>0</v>
      </c>
      <c r="G189" s="14">
        <f>G190+G192+G194</f>
        <v>150</v>
      </c>
      <c r="H189" s="3"/>
    </row>
    <row r="190" spans="1:8" ht="63">
      <c r="A190" s="43" t="s">
        <v>137</v>
      </c>
      <c r="B190" s="45" t="s">
        <v>115</v>
      </c>
      <c r="C190" s="38" t="s">
        <v>203</v>
      </c>
      <c r="D190" s="23"/>
      <c r="E190" s="22">
        <f>E191</f>
        <v>40</v>
      </c>
      <c r="F190" s="22">
        <f>F191</f>
        <v>0</v>
      </c>
      <c r="G190" s="22">
        <f>G191</f>
        <v>40</v>
      </c>
      <c r="H190" s="3"/>
    </row>
    <row r="191" spans="1:8" ht="31.5">
      <c r="A191" s="43" t="s">
        <v>15</v>
      </c>
      <c r="B191" s="45" t="s">
        <v>115</v>
      </c>
      <c r="C191" s="38" t="s">
        <v>203</v>
      </c>
      <c r="D191" s="23" t="s">
        <v>10</v>
      </c>
      <c r="E191" s="22">
        <v>40</v>
      </c>
      <c r="F191" s="22"/>
      <c r="G191" s="22">
        <f>E191+F191</f>
        <v>40</v>
      </c>
      <c r="H191" s="3"/>
    </row>
    <row r="192" spans="1:8" ht="63">
      <c r="A192" s="43" t="s">
        <v>138</v>
      </c>
      <c r="B192" s="45" t="s">
        <v>115</v>
      </c>
      <c r="C192" s="38" t="s">
        <v>204</v>
      </c>
      <c r="D192" s="23"/>
      <c r="E192" s="22">
        <f>E193</f>
        <v>70</v>
      </c>
      <c r="F192" s="22">
        <f>F193</f>
        <v>0</v>
      </c>
      <c r="G192" s="22">
        <f>G193</f>
        <v>70</v>
      </c>
      <c r="H192" s="3"/>
    </row>
    <row r="193" spans="1:8" ht="31.5">
      <c r="A193" s="43" t="s">
        <v>15</v>
      </c>
      <c r="B193" s="45" t="s">
        <v>115</v>
      </c>
      <c r="C193" s="38" t="s">
        <v>204</v>
      </c>
      <c r="D193" s="23" t="s">
        <v>10</v>
      </c>
      <c r="E193" s="22">
        <v>70</v>
      </c>
      <c r="F193" s="22"/>
      <c r="G193" s="22">
        <f>E193+F193</f>
        <v>70</v>
      </c>
      <c r="H193" s="3"/>
    </row>
    <row r="194" spans="1:8" ht="47.25">
      <c r="A194" s="43" t="s">
        <v>139</v>
      </c>
      <c r="B194" s="45" t="s">
        <v>115</v>
      </c>
      <c r="C194" s="38" t="s">
        <v>205</v>
      </c>
      <c r="D194" s="23"/>
      <c r="E194" s="22">
        <f>E195</f>
        <v>40</v>
      </c>
      <c r="F194" s="22">
        <f>F195</f>
        <v>0</v>
      </c>
      <c r="G194" s="22">
        <f>G195</f>
        <v>40</v>
      </c>
      <c r="H194" s="3"/>
    </row>
    <row r="195" spans="1:8" ht="31.5">
      <c r="A195" s="43" t="s">
        <v>15</v>
      </c>
      <c r="B195" s="45" t="s">
        <v>115</v>
      </c>
      <c r="C195" s="38" t="s">
        <v>205</v>
      </c>
      <c r="D195" s="23" t="s">
        <v>10</v>
      </c>
      <c r="E195" s="22">
        <v>40</v>
      </c>
      <c r="F195" s="22"/>
      <c r="G195" s="22">
        <f>E195+F195</f>
        <v>40</v>
      </c>
      <c r="H195" s="3"/>
    </row>
    <row r="196" spans="1:8" ht="31.5">
      <c r="A196" s="102" t="s">
        <v>120</v>
      </c>
      <c r="B196" s="109" t="s">
        <v>115</v>
      </c>
      <c r="C196" s="96" t="s">
        <v>234</v>
      </c>
      <c r="D196" s="96" t="s">
        <v>0</v>
      </c>
      <c r="E196" s="103">
        <f>E197+E200+E209</f>
        <v>22293.9</v>
      </c>
      <c r="F196" s="103">
        <f>F197+F200+F209</f>
        <v>1489.6</v>
      </c>
      <c r="G196" s="103">
        <f>G197+G200+G209</f>
        <v>23783.5</v>
      </c>
      <c r="H196" s="3"/>
    </row>
    <row r="197" spans="1:8" ht="31.5">
      <c r="A197" s="12" t="s">
        <v>103</v>
      </c>
      <c r="B197" s="104" t="s">
        <v>115</v>
      </c>
      <c r="C197" s="13" t="s">
        <v>235</v>
      </c>
      <c r="D197" s="13" t="s">
        <v>0</v>
      </c>
      <c r="E197" s="14">
        <f aca="true" t="shared" si="5" ref="E197:G198">E198</f>
        <v>50</v>
      </c>
      <c r="F197" s="14">
        <f t="shared" si="5"/>
        <v>0</v>
      </c>
      <c r="G197" s="14">
        <f t="shared" si="5"/>
        <v>50</v>
      </c>
      <c r="H197" s="3"/>
    </row>
    <row r="198" spans="1:8" ht="31.5">
      <c r="A198" s="43" t="s">
        <v>65</v>
      </c>
      <c r="B198" s="45" t="s">
        <v>115</v>
      </c>
      <c r="C198" s="17" t="s">
        <v>236</v>
      </c>
      <c r="D198" s="45"/>
      <c r="E198" s="46">
        <f t="shared" si="5"/>
        <v>50</v>
      </c>
      <c r="F198" s="46">
        <f t="shared" si="5"/>
        <v>0</v>
      </c>
      <c r="G198" s="46">
        <f t="shared" si="5"/>
        <v>50</v>
      </c>
      <c r="H198" s="3"/>
    </row>
    <row r="199" spans="1:8" ht="63">
      <c r="A199" s="71" t="s">
        <v>17</v>
      </c>
      <c r="B199" s="45" t="s">
        <v>115</v>
      </c>
      <c r="C199" s="17" t="s">
        <v>236</v>
      </c>
      <c r="D199" s="45" t="s">
        <v>18</v>
      </c>
      <c r="E199" s="46">
        <v>50</v>
      </c>
      <c r="F199" s="46"/>
      <c r="G199" s="46">
        <f>E199+F199</f>
        <v>50</v>
      </c>
      <c r="H199" s="3"/>
    </row>
    <row r="200" spans="1:8" ht="47.25">
      <c r="A200" s="12" t="s">
        <v>104</v>
      </c>
      <c r="B200" s="104" t="s">
        <v>115</v>
      </c>
      <c r="C200" s="13" t="s">
        <v>187</v>
      </c>
      <c r="D200" s="13" t="s">
        <v>0</v>
      </c>
      <c r="E200" s="14">
        <f>E203+E205+E201+E207</f>
        <v>22143.9</v>
      </c>
      <c r="F200" s="14">
        <f>F203+F205+F201+F207</f>
        <v>1489.6</v>
      </c>
      <c r="G200" s="14">
        <f>G203+G205+G201+G207</f>
        <v>23633.5</v>
      </c>
      <c r="H200" s="3"/>
    </row>
    <row r="201" spans="1:8" ht="110.25">
      <c r="A201" s="143" t="s">
        <v>83</v>
      </c>
      <c r="B201" s="30" t="s">
        <v>115</v>
      </c>
      <c r="C201" s="142" t="s">
        <v>293</v>
      </c>
      <c r="D201" s="141"/>
      <c r="E201" s="139">
        <f>E202</f>
        <v>20683.9</v>
      </c>
      <c r="F201" s="139">
        <f>F202</f>
        <v>0</v>
      </c>
      <c r="G201" s="139">
        <f>G202</f>
        <v>20683.9</v>
      </c>
      <c r="H201" s="3"/>
    </row>
    <row r="202" spans="1:9" ht="31.5">
      <c r="A202" s="140" t="s">
        <v>33</v>
      </c>
      <c r="B202" s="30" t="s">
        <v>115</v>
      </c>
      <c r="C202" s="141" t="s">
        <v>293</v>
      </c>
      <c r="D202" s="141" t="s">
        <v>28</v>
      </c>
      <c r="E202" s="139">
        <v>20683.9</v>
      </c>
      <c r="F202" s="139"/>
      <c r="G202" s="139">
        <f>E202+F202</f>
        <v>20683.9</v>
      </c>
      <c r="H202" s="3"/>
      <c r="I202" s="124">
        <f>G68+G293</f>
        <v>12062.300000000001</v>
      </c>
    </row>
    <row r="203" spans="1:8" ht="63">
      <c r="A203" s="24" t="s">
        <v>419</v>
      </c>
      <c r="B203" s="45" t="s">
        <v>115</v>
      </c>
      <c r="C203" s="17" t="s">
        <v>421</v>
      </c>
      <c r="D203" s="45"/>
      <c r="E203" s="46">
        <f>E204</f>
        <v>0</v>
      </c>
      <c r="F203" s="46">
        <f>F204</f>
        <v>744.8</v>
      </c>
      <c r="G203" s="46">
        <f>G204</f>
        <v>744.8</v>
      </c>
      <c r="H203" s="3"/>
    </row>
    <row r="204" spans="1:8" ht="15.75">
      <c r="A204" s="43" t="s">
        <v>31</v>
      </c>
      <c r="B204" s="45" t="s">
        <v>115</v>
      </c>
      <c r="C204" s="17" t="s">
        <v>421</v>
      </c>
      <c r="D204" s="45" t="s">
        <v>19</v>
      </c>
      <c r="E204" s="46"/>
      <c r="F204" s="46">
        <v>744.8</v>
      </c>
      <c r="G204" s="46">
        <f>E204+F204</f>
        <v>744.8</v>
      </c>
      <c r="H204" s="3"/>
    </row>
    <row r="205" spans="1:8" ht="51" customHeight="1">
      <c r="A205" s="24" t="s">
        <v>420</v>
      </c>
      <c r="B205" s="45" t="s">
        <v>115</v>
      </c>
      <c r="C205" s="17" t="s">
        <v>422</v>
      </c>
      <c r="D205" s="45"/>
      <c r="E205" s="46">
        <f>E206</f>
        <v>0</v>
      </c>
      <c r="F205" s="46">
        <f>F206</f>
        <v>744.8</v>
      </c>
      <c r="G205" s="46">
        <f>G206</f>
        <v>744.8</v>
      </c>
      <c r="H205" s="3"/>
    </row>
    <row r="206" spans="1:8" ht="15.75">
      <c r="A206" s="43" t="s">
        <v>31</v>
      </c>
      <c r="B206" s="45" t="s">
        <v>115</v>
      </c>
      <c r="C206" s="17" t="s">
        <v>422</v>
      </c>
      <c r="D206" s="45" t="s">
        <v>19</v>
      </c>
      <c r="E206" s="46">
        <v>0</v>
      </c>
      <c r="F206" s="46">
        <v>744.8</v>
      </c>
      <c r="G206" s="46">
        <f>E206+F206</f>
        <v>744.8</v>
      </c>
      <c r="H206" s="3"/>
    </row>
    <row r="207" spans="1:8" ht="51" customHeight="1">
      <c r="A207" s="43" t="s">
        <v>288</v>
      </c>
      <c r="B207" s="45" t="s">
        <v>115</v>
      </c>
      <c r="C207" s="17" t="s">
        <v>379</v>
      </c>
      <c r="D207" s="45"/>
      <c r="E207" s="46">
        <f>E208</f>
        <v>1460</v>
      </c>
      <c r="F207" s="46">
        <f>F208</f>
        <v>0</v>
      </c>
      <c r="G207" s="46">
        <f>G208</f>
        <v>1460</v>
      </c>
      <c r="H207" s="3"/>
    </row>
    <row r="208" spans="1:8" ht="15.75">
      <c r="A208" s="43" t="s">
        <v>31</v>
      </c>
      <c r="B208" s="45" t="s">
        <v>115</v>
      </c>
      <c r="C208" s="17" t="s">
        <v>379</v>
      </c>
      <c r="D208" s="45" t="s">
        <v>19</v>
      </c>
      <c r="E208" s="46">
        <v>1460</v>
      </c>
      <c r="F208" s="46">
        <v>0</v>
      </c>
      <c r="G208" s="46">
        <f>E208+F208</f>
        <v>1460</v>
      </c>
      <c r="H208" s="3"/>
    </row>
    <row r="209" spans="1:8" ht="31.5">
      <c r="A209" s="12" t="s">
        <v>105</v>
      </c>
      <c r="B209" s="104" t="s">
        <v>115</v>
      </c>
      <c r="C209" s="13" t="s">
        <v>238</v>
      </c>
      <c r="D209" s="13" t="s">
        <v>0</v>
      </c>
      <c r="E209" s="14">
        <f>E210+E212</f>
        <v>100</v>
      </c>
      <c r="F209" s="14">
        <f>F210+F212</f>
        <v>0</v>
      </c>
      <c r="G209" s="14">
        <f>G210+G212</f>
        <v>100</v>
      </c>
      <c r="H209" s="3"/>
    </row>
    <row r="210" spans="1:8" ht="31.5">
      <c r="A210" s="16" t="s">
        <v>41</v>
      </c>
      <c r="B210" s="30" t="s">
        <v>115</v>
      </c>
      <c r="C210" s="17" t="s">
        <v>239</v>
      </c>
      <c r="D210" s="17"/>
      <c r="E210" s="19">
        <f>E211</f>
        <v>80</v>
      </c>
      <c r="F210" s="19">
        <f>F211</f>
        <v>0</v>
      </c>
      <c r="G210" s="19">
        <f>G211</f>
        <v>80</v>
      </c>
      <c r="H210" s="3"/>
    </row>
    <row r="211" spans="1:8" ht="31.5">
      <c r="A211" s="78" t="s">
        <v>12</v>
      </c>
      <c r="B211" s="45" t="s">
        <v>115</v>
      </c>
      <c r="C211" s="17" t="s">
        <v>239</v>
      </c>
      <c r="D211" s="45" t="s">
        <v>13</v>
      </c>
      <c r="E211" s="46">
        <v>80</v>
      </c>
      <c r="F211" s="46"/>
      <c r="G211" s="46">
        <f>E211+F211</f>
        <v>80</v>
      </c>
      <c r="H211" s="3"/>
    </row>
    <row r="212" spans="1:8" ht="47.25">
      <c r="A212" s="16" t="s">
        <v>290</v>
      </c>
      <c r="B212" s="45" t="s">
        <v>115</v>
      </c>
      <c r="C212" s="17" t="s">
        <v>284</v>
      </c>
      <c r="D212" s="17"/>
      <c r="E212" s="19">
        <f>E213</f>
        <v>20</v>
      </c>
      <c r="F212" s="19">
        <f>F213</f>
        <v>0</v>
      </c>
      <c r="G212" s="19">
        <f>G213</f>
        <v>20</v>
      </c>
      <c r="H212" s="3"/>
    </row>
    <row r="213" spans="1:8" ht="31.5">
      <c r="A213" s="78" t="s">
        <v>12</v>
      </c>
      <c r="B213" s="45" t="s">
        <v>115</v>
      </c>
      <c r="C213" s="17" t="s">
        <v>284</v>
      </c>
      <c r="D213" s="45" t="s">
        <v>13</v>
      </c>
      <c r="E213" s="46">
        <v>20</v>
      </c>
      <c r="F213" s="46"/>
      <c r="G213" s="46">
        <f>E213+F213</f>
        <v>20</v>
      </c>
      <c r="H213" s="3"/>
    </row>
    <row r="214" spans="1:8" ht="15.75">
      <c r="A214" s="95" t="s">
        <v>35</v>
      </c>
      <c r="B214" s="97" t="s">
        <v>115</v>
      </c>
      <c r="C214" s="97" t="s">
        <v>147</v>
      </c>
      <c r="D214" s="97" t="s">
        <v>0</v>
      </c>
      <c r="E214" s="110">
        <f>E215+E235+E239+E229+E231+E233+E221+E223+E217+E219+E225+E227+E237</f>
        <v>23665.399999999998</v>
      </c>
      <c r="F214" s="110">
        <f>F215+F235+F239+F229+F231+F233+F221+F223+F217+F219+F225+F227+F237</f>
        <v>4233.200000000001</v>
      </c>
      <c r="G214" s="110">
        <f>G215+G235+G239+G229+G231+G233+G221+G223+G217+G219+G225+G227+G237</f>
        <v>27898.600000000006</v>
      </c>
      <c r="H214" s="3"/>
    </row>
    <row r="215" spans="1:8" ht="31.5">
      <c r="A215" s="24" t="s">
        <v>77</v>
      </c>
      <c r="B215" s="30" t="s">
        <v>115</v>
      </c>
      <c r="C215" s="45" t="s">
        <v>155</v>
      </c>
      <c r="D215" s="70"/>
      <c r="E215" s="46">
        <f>E216</f>
        <v>21567.1</v>
      </c>
      <c r="F215" s="46">
        <f>F216</f>
        <v>0</v>
      </c>
      <c r="G215" s="46">
        <f>G216</f>
        <v>21567.1</v>
      </c>
      <c r="H215" s="3"/>
    </row>
    <row r="216" spans="1:8" ht="15.75">
      <c r="A216" s="50" t="s">
        <v>11</v>
      </c>
      <c r="B216" s="45" t="s">
        <v>115</v>
      </c>
      <c r="C216" s="45" t="s">
        <v>155</v>
      </c>
      <c r="D216" s="45" t="s">
        <v>14</v>
      </c>
      <c r="E216" s="46">
        <v>21567.1</v>
      </c>
      <c r="F216" s="46">
        <v>0</v>
      </c>
      <c r="G216" s="46">
        <f>E216+F216</f>
        <v>21567.1</v>
      </c>
      <c r="H216" s="3"/>
    </row>
    <row r="217" spans="1:8" ht="141.75">
      <c r="A217" s="224" t="s">
        <v>405</v>
      </c>
      <c r="B217" s="45" t="s">
        <v>115</v>
      </c>
      <c r="C217" s="45" t="s">
        <v>406</v>
      </c>
      <c r="D217" s="45"/>
      <c r="E217" s="46">
        <f>E218</f>
        <v>0</v>
      </c>
      <c r="F217" s="46">
        <f>F218</f>
        <v>13.4</v>
      </c>
      <c r="G217" s="46">
        <f>G218</f>
        <v>13.4</v>
      </c>
      <c r="H217" s="3"/>
    </row>
    <row r="218" spans="1:8" ht="31.5">
      <c r="A218" s="50" t="s">
        <v>15</v>
      </c>
      <c r="B218" s="45" t="s">
        <v>115</v>
      </c>
      <c r="C218" s="45" t="s">
        <v>406</v>
      </c>
      <c r="D218" s="45" t="s">
        <v>10</v>
      </c>
      <c r="E218" s="46"/>
      <c r="F218" s="46">
        <v>13.4</v>
      </c>
      <c r="G218" s="46">
        <f>E218+F218</f>
        <v>13.4</v>
      </c>
      <c r="H218" s="3"/>
    </row>
    <row r="219" spans="1:8" ht="63">
      <c r="A219" s="50" t="s">
        <v>407</v>
      </c>
      <c r="B219" s="45" t="s">
        <v>115</v>
      </c>
      <c r="C219" s="45" t="s">
        <v>408</v>
      </c>
      <c r="D219" s="45"/>
      <c r="E219" s="46">
        <f>E220</f>
        <v>0</v>
      </c>
      <c r="F219" s="46">
        <f>F220</f>
        <v>9.3</v>
      </c>
      <c r="G219" s="46">
        <f>G220</f>
        <v>9.3</v>
      </c>
      <c r="H219" s="3"/>
    </row>
    <row r="220" spans="1:8" ht="31.5">
      <c r="A220" s="50" t="s">
        <v>15</v>
      </c>
      <c r="B220" s="45" t="s">
        <v>115</v>
      </c>
      <c r="C220" s="45" t="s">
        <v>408</v>
      </c>
      <c r="D220" s="45" t="s">
        <v>10</v>
      </c>
      <c r="E220" s="46"/>
      <c r="F220" s="46">
        <v>9.3</v>
      </c>
      <c r="G220" s="46">
        <f>E220+F220</f>
        <v>9.3</v>
      </c>
      <c r="H220" s="3"/>
    </row>
    <row r="221" spans="1:8" ht="78.75">
      <c r="A221" s="50" t="s">
        <v>367</v>
      </c>
      <c r="B221" s="45" t="s">
        <v>115</v>
      </c>
      <c r="C221" s="45" t="s">
        <v>365</v>
      </c>
      <c r="D221" s="23"/>
      <c r="E221" s="46">
        <f>E222</f>
        <v>2.1</v>
      </c>
      <c r="F221" s="46">
        <f>F222</f>
        <v>0.6</v>
      </c>
      <c r="G221" s="46">
        <f>G222</f>
        <v>2.7</v>
      </c>
      <c r="H221" s="3"/>
    </row>
    <row r="222" spans="1:8" ht="31.5">
      <c r="A222" s="50" t="s">
        <v>15</v>
      </c>
      <c r="B222" s="45" t="s">
        <v>115</v>
      </c>
      <c r="C222" s="45" t="s">
        <v>365</v>
      </c>
      <c r="D222" s="23" t="s">
        <v>10</v>
      </c>
      <c r="E222" s="46">
        <v>2.1</v>
      </c>
      <c r="F222" s="46">
        <v>0.6</v>
      </c>
      <c r="G222" s="46">
        <f>E222+F222</f>
        <v>2.7</v>
      </c>
      <c r="H222" s="3"/>
    </row>
    <row r="223" spans="1:8" ht="78.75">
      <c r="A223" s="50" t="s">
        <v>368</v>
      </c>
      <c r="B223" s="45" t="s">
        <v>115</v>
      </c>
      <c r="C223" s="45" t="s">
        <v>366</v>
      </c>
      <c r="D223" s="23"/>
      <c r="E223" s="46">
        <f>E224</f>
        <v>2.1</v>
      </c>
      <c r="F223" s="46">
        <f>F224</f>
        <v>6.5</v>
      </c>
      <c r="G223" s="46">
        <f>G224</f>
        <v>8.6</v>
      </c>
      <c r="H223" s="3"/>
    </row>
    <row r="224" spans="1:8" ht="31.5">
      <c r="A224" s="50" t="s">
        <v>15</v>
      </c>
      <c r="B224" s="45" t="s">
        <v>115</v>
      </c>
      <c r="C224" s="45" t="s">
        <v>366</v>
      </c>
      <c r="D224" s="23" t="s">
        <v>10</v>
      </c>
      <c r="E224" s="46">
        <v>2.1</v>
      </c>
      <c r="F224" s="46">
        <v>6.5</v>
      </c>
      <c r="G224" s="46">
        <f>E224+F224</f>
        <v>8.6</v>
      </c>
      <c r="H224" s="3"/>
    </row>
    <row r="225" spans="1:8" ht="94.5">
      <c r="A225" s="224" t="s">
        <v>409</v>
      </c>
      <c r="B225" s="45" t="s">
        <v>115</v>
      </c>
      <c r="C225" s="45" t="s">
        <v>410</v>
      </c>
      <c r="D225" s="45"/>
      <c r="E225" s="46">
        <f>E226</f>
        <v>0</v>
      </c>
      <c r="F225" s="46">
        <f>F226</f>
        <v>5.9</v>
      </c>
      <c r="G225" s="46">
        <f>G226</f>
        <v>5.9</v>
      </c>
      <c r="H225" s="3"/>
    </row>
    <row r="226" spans="1:8" ht="31.5">
      <c r="A226" s="50" t="s">
        <v>15</v>
      </c>
      <c r="B226" s="45" t="s">
        <v>115</v>
      </c>
      <c r="C226" s="45" t="s">
        <v>410</v>
      </c>
      <c r="D226" s="45" t="s">
        <v>10</v>
      </c>
      <c r="E226" s="46"/>
      <c r="F226" s="46">
        <v>5.9</v>
      </c>
      <c r="G226" s="46">
        <f>E226+F226</f>
        <v>5.9</v>
      </c>
      <c r="H226" s="3"/>
    </row>
    <row r="227" spans="1:8" ht="78.75">
      <c r="A227" s="50" t="s">
        <v>411</v>
      </c>
      <c r="B227" s="45" t="s">
        <v>115</v>
      </c>
      <c r="C227" s="45" t="s">
        <v>412</v>
      </c>
      <c r="D227" s="45"/>
      <c r="E227" s="46">
        <f>E228</f>
        <v>0</v>
      </c>
      <c r="F227" s="46">
        <f>F228</f>
        <v>5.9</v>
      </c>
      <c r="G227" s="46">
        <f>G228</f>
        <v>5.9</v>
      </c>
      <c r="H227" s="3"/>
    </row>
    <row r="228" spans="1:8" ht="31.5">
      <c r="A228" s="50" t="s">
        <v>15</v>
      </c>
      <c r="B228" s="45" t="s">
        <v>115</v>
      </c>
      <c r="C228" s="45" t="s">
        <v>412</v>
      </c>
      <c r="D228" s="45" t="s">
        <v>10</v>
      </c>
      <c r="E228" s="46"/>
      <c r="F228" s="46">
        <v>5.9</v>
      </c>
      <c r="G228" s="46">
        <f>E228+F228</f>
        <v>5.9</v>
      </c>
      <c r="H228" s="3"/>
    </row>
    <row r="229" spans="1:8" ht="47.25">
      <c r="A229" s="57" t="s">
        <v>275</v>
      </c>
      <c r="B229" s="45" t="s">
        <v>115</v>
      </c>
      <c r="C229" s="45" t="s">
        <v>274</v>
      </c>
      <c r="D229" s="45"/>
      <c r="E229" s="46">
        <f>E230</f>
        <v>300</v>
      </c>
      <c r="F229" s="46">
        <f>F230</f>
        <v>0</v>
      </c>
      <c r="G229" s="46">
        <f>G230</f>
        <v>300</v>
      </c>
      <c r="H229" s="3"/>
    </row>
    <row r="230" spans="1:8" ht="31.5">
      <c r="A230" s="50" t="s">
        <v>15</v>
      </c>
      <c r="B230" s="45" t="s">
        <v>115</v>
      </c>
      <c r="C230" s="45" t="s">
        <v>274</v>
      </c>
      <c r="D230" s="23" t="s">
        <v>10</v>
      </c>
      <c r="E230" s="46">
        <v>300</v>
      </c>
      <c r="F230" s="46"/>
      <c r="G230" s="46">
        <f>E230+F230</f>
        <v>300</v>
      </c>
      <c r="H230" s="3"/>
    </row>
    <row r="231" spans="1:8" ht="47.25">
      <c r="A231" s="50" t="s">
        <v>300</v>
      </c>
      <c r="B231" s="45" t="s">
        <v>115</v>
      </c>
      <c r="C231" s="45" t="s">
        <v>299</v>
      </c>
      <c r="D231" s="145"/>
      <c r="E231" s="46">
        <f>E232</f>
        <v>200</v>
      </c>
      <c r="F231" s="46">
        <f>F232</f>
        <v>0</v>
      </c>
      <c r="G231" s="46">
        <f>G232</f>
        <v>200</v>
      </c>
      <c r="H231" s="3"/>
    </row>
    <row r="232" spans="1:8" ht="31.5">
      <c r="A232" s="50" t="s">
        <v>15</v>
      </c>
      <c r="B232" s="45" t="s">
        <v>115</v>
      </c>
      <c r="C232" s="45" t="s">
        <v>299</v>
      </c>
      <c r="D232" s="23" t="s">
        <v>10</v>
      </c>
      <c r="E232" s="46">
        <v>200</v>
      </c>
      <c r="F232" s="46"/>
      <c r="G232" s="46">
        <f>E232+F232</f>
        <v>200</v>
      </c>
      <c r="H232" s="3"/>
    </row>
    <row r="233" spans="1:8" ht="47.25">
      <c r="A233" s="43" t="s">
        <v>332</v>
      </c>
      <c r="B233" s="45" t="s">
        <v>115</v>
      </c>
      <c r="C233" s="45" t="s">
        <v>333</v>
      </c>
      <c r="D233" s="67"/>
      <c r="E233" s="46">
        <f>E234</f>
        <v>586.9</v>
      </c>
      <c r="F233" s="46">
        <f>F234</f>
        <v>0</v>
      </c>
      <c r="G233" s="46">
        <f>G234</f>
        <v>586.9</v>
      </c>
      <c r="H233" s="3"/>
    </row>
    <row r="234" spans="1:8" ht="31.5">
      <c r="A234" s="50" t="s">
        <v>15</v>
      </c>
      <c r="B234" s="45" t="s">
        <v>115</v>
      </c>
      <c r="C234" s="45" t="s">
        <v>333</v>
      </c>
      <c r="D234" s="23" t="s">
        <v>10</v>
      </c>
      <c r="E234" s="46">
        <v>586.9</v>
      </c>
      <c r="F234" s="46"/>
      <c r="G234" s="46">
        <f>E234+F234</f>
        <v>586.9</v>
      </c>
      <c r="H234" s="3"/>
    </row>
    <row r="235" spans="1:8" ht="47.25">
      <c r="A235" s="50" t="s">
        <v>78</v>
      </c>
      <c r="B235" s="45" t="s">
        <v>115</v>
      </c>
      <c r="C235" s="45" t="s">
        <v>156</v>
      </c>
      <c r="D235" s="45"/>
      <c r="E235" s="51">
        <f>E236</f>
        <v>607.2</v>
      </c>
      <c r="F235" s="51">
        <f>F236</f>
        <v>0</v>
      </c>
      <c r="G235" s="51">
        <f>G236</f>
        <v>607.2</v>
      </c>
      <c r="H235" s="123"/>
    </row>
    <row r="236" spans="1:8" ht="15.75">
      <c r="A236" s="50" t="s">
        <v>31</v>
      </c>
      <c r="B236" s="45" t="s">
        <v>115</v>
      </c>
      <c r="C236" s="45" t="s">
        <v>156</v>
      </c>
      <c r="D236" s="45" t="s">
        <v>19</v>
      </c>
      <c r="E236" s="51">
        <v>607.2</v>
      </c>
      <c r="F236" s="51"/>
      <c r="G236" s="51">
        <f>E236+F236</f>
        <v>607.2</v>
      </c>
      <c r="H236" s="123"/>
    </row>
    <row r="237" spans="1:8" ht="15.75">
      <c r="A237" s="222" t="s">
        <v>401</v>
      </c>
      <c r="B237" s="45" t="s">
        <v>115</v>
      </c>
      <c r="C237" s="45" t="s">
        <v>402</v>
      </c>
      <c r="D237" s="223"/>
      <c r="E237" s="221">
        <f>E238</f>
        <v>0</v>
      </c>
      <c r="F237" s="221">
        <f>F238</f>
        <v>4191.6</v>
      </c>
      <c r="G237" s="221">
        <f>G238</f>
        <v>4191.6</v>
      </c>
      <c r="H237" s="123"/>
    </row>
    <row r="238" spans="1:8" ht="15.75">
      <c r="A238" s="50" t="s">
        <v>403</v>
      </c>
      <c r="B238" s="45" t="s">
        <v>115</v>
      </c>
      <c r="C238" s="45" t="s">
        <v>402</v>
      </c>
      <c r="D238" s="223" t="s">
        <v>404</v>
      </c>
      <c r="E238" s="221"/>
      <c r="F238" s="221">
        <v>4191.6</v>
      </c>
      <c r="G238" s="221">
        <f>E238+F238</f>
        <v>4191.6</v>
      </c>
      <c r="H238" s="123"/>
    </row>
    <row r="239" spans="1:8" ht="47.25">
      <c r="A239" s="89" t="s">
        <v>67</v>
      </c>
      <c r="B239" s="64">
        <v>923</v>
      </c>
      <c r="C239" s="64" t="s">
        <v>160</v>
      </c>
      <c r="D239" s="64"/>
      <c r="E239" s="92">
        <f>E240</f>
        <v>400</v>
      </c>
      <c r="F239" s="92">
        <f>F240</f>
        <v>0</v>
      </c>
      <c r="G239" s="92">
        <f>G240</f>
        <v>400</v>
      </c>
      <c r="H239" s="123"/>
    </row>
    <row r="240" spans="1:8" ht="15.75">
      <c r="A240" s="63" t="s">
        <v>11</v>
      </c>
      <c r="B240" s="65">
        <v>923</v>
      </c>
      <c r="C240" s="64" t="s">
        <v>160</v>
      </c>
      <c r="D240" s="65">
        <v>800</v>
      </c>
      <c r="E240" s="68">
        <v>400</v>
      </c>
      <c r="F240" s="68"/>
      <c r="G240" s="68">
        <f>E240+F240</f>
        <v>400</v>
      </c>
      <c r="H240" s="123"/>
    </row>
    <row r="241" spans="1:8" ht="31.5">
      <c r="A241" s="35" t="s">
        <v>121</v>
      </c>
      <c r="B241" s="36" t="s">
        <v>122</v>
      </c>
      <c r="C241" s="101"/>
      <c r="D241" s="101"/>
      <c r="E241" s="34">
        <f>E242+E284</f>
        <v>165305.79999999996</v>
      </c>
      <c r="F241" s="34">
        <f>F242+F284</f>
        <v>772.1</v>
      </c>
      <c r="G241" s="34">
        <f>G242+G284</f>
        <v>166077.89999999997</v>
      </c>
      <c r="H241" s="123"/>
    </row>
    <row r="242" spans="1:8" ht="31.5">
      <c r="A242" s="102" t="s">
        <v>95</v>
      </c>
      <c r="B242" s="96" t="s">
        <v>122</v>
      </c>
      <c r="C242" s="96" t="s">
        <v>189</v>
      </c>
      <c r="D242" s="96" t="s">
        <v>0</v>
      </c>
      <c r="E242" s="103">
        <f>E243+E248+E253+E255+E265+E270+E274+E276+E280+E260+E257+E250+E272+E245+E267</f>
        <v>164234.69999999995</v>
      </c>
      <c r="F242" s="103">
        <f>F243+F248+F253+F255+F265+F270+F274+F276+F280+F260+F257+F250+F272+F245+F267+F262</f>
        <v>140.39999999999998</v>
      </c>
      <c r="G242" s="103">
        <f>G243+G248+G253+G255+G265+G270+G274+G276+G280+G260+G257+G250+G272+G245+G267+G262</f>
        <v>164375.09999999998</v>
      </c>
      <c r="H242" s="123">
        <f>772.1-631.7</f>
        <v>140.39999999999998</v>
      </c>
    </row>
    <row r="243" spans="1:12" ht="31.5">
      <c r="A243" s="43" t="s">
        <v>58</v>
      </c>
      <c r="B243" s="45" t="s">
        <v>122</v>
      </c>
      <c r="C243" s="45" t="s">
        <v>188</v>
      </c>
      <c r="D243" s="45"/>
      <c r="E243" s="39">
        <f>E244</f>
        <v>25778</v>
      </c>
      <c r="F243" s="22">
        <f>F244</f>
        <v>0</v>
      </c>
      <c r="G243" s="22">
        <f>G244</f>
        <v>25778</v>
      </c>
      <c r="H243" s="206"/>
      <c r="I243" s="206"/>
      <c r="J243" s="206"/>
      <c r="K243" s="206"/>
      <c r="L243" s="206"/>
    </row>
    <row r="244" spans="1:12" ht="31.5">
      <c r="A244" s="24" t="s">
        <v>12</v>
      </c>
      <c r="B244" s="45" t="s">
        <v>122</v>
      </c>
      <c r="C244" s="45" t="s">
        <v>188</v>
      </c>
      <c r="D244" s="45" t="s">
        <v>13</v>
      </c>
      <c r="E244" s="22">
        <v>25778</v>
      </c>
      <c r="F244" s="22">
        <v>0</v>
      </c>
      <c r="G244" s="22">
        <f>E244+F244</f>
        <v>25778</v>
      </c>
      <c r="H244" s="209"/>
      <c r="I244" s="206"/>
      <c r="J244" s="206"/>
      <c r="K244" s="206"/>
      <c r="L244" s="206"/>
    </row>
    <row r="245" spans="1:12" ht="63">
      <c r="A245" s="24" t="s">
        <v>391</v>
      </c>
      <c r="B245" s="45" t="s">
        <v>122</v>
      </c>
      <c r="C245" s="45" t="s">
        <v>392</v>
      </c>
      <c r="D245" s="45"/>
      <c r="E245" s="22">
        <f>E247+E246</f>
        <v>15106.1</v>
      </c>
      <c r="F245" s="22">
        <f>F247+F246</f>
        <v>0</v>
      </c>
      <c r="G245" s="22">
        <f>G247+G246</f>
        <v>15106.1</v>
      </c>
      <c r="H245" s="205"/>
      <c r="I245" s="206"/>
      <c r="J245" s="206"/>
      <c r="K245" s="206"/>
      <c r="L245" s="206"/>
    </row>
    <row r="246" spans="1:12" ht="15.75">
      <c r="A246" s="50" t="s">
        <v>48</v>
      </c>
      <c r="B246" s="45" t="s">
        <v>122</v>
      </c>
      <c r="C246" s="45" t="s">
        <v>392</v>
      </c>
      <c r="D246" s="45" t="s">
        <v>49</v>
      </c>
      <c r="E246" s="22">
        <v>4500</v>
      </c>
      <c r="F246" s="22">
        <v>0</v>
      </c>
      <c r="G246" s="22">
        <f>E246+F246</f>
        <v>4500</v>
      </c>
      <c r="H246" s="205"/>
      <c r="I246" s="206"/>
      <c r="J246" s="206"/>
      <c r="K246" s="206"/>
      <c r="L246" s="206"/>
    </row>
    <row r="247" spans="1:12" ht="31.5">
      <c r="A247" s="24" t="s">
        <v>12</v>
      </c>
      <c r="B247" s="45" t="s">
        <v>122</v>
      </c>
      <c r="C247" s="45" t="s">
        <v>392</v>
      </c>
      <c r="D247" s="45" t="s">
        <v>13</v>
      </c>
      <c r="E247" s="22">
        <v>10606.1</v>
      </c>
      <c r="F247" s="22">
        <v>0</v>
      </c>
      <c r="G247" s="22">
        <f>E247+F247</f>
        <v>10606.1</v>
      </c>
      <c r="H247" s="205"/>
      <c r="I247" s="206"/>
      <c r="J247" s="206"/>
      <c r="K247" s="206"/>
      <c r="L247" s="206"/>
    </row>
    <row r="248" spans="1:12" ht="31.5">
      <c r="A248" s="24" t="s">
        <v>301</v>
      </c>
      <c r="B248" s="45" t="s">
        <v>122</v>
      </c>
      <c r="C248" s="45" t="s">
        <v>269</v>
      </c>
      <c r="D248" s="45"/>
      <c r="E248" s="22">
        <f>E249</f>
        <v>0</v>
      </c>
      <c r="F248" s="22">
        <f>F249</f>
        <v>0</v>
      </c>
      <c r="G248" s="22">
        <f>G249</f>
        <v>0</v>
      </c>
      <c r="H248" s="206"/>
      <c r="I248" s="206"/>
      <c r="J248" s="206"/>
      <c r="K248" s="206"/>
      <c r="L248" s="206"/>
    </row>
    <row r="249" spans="1:12" ht="31.5">
      <c r="A249" s="24" t="s">
        <v>12</v>
      </c>
      <c r="B249" s="45" t="s">
        <v>122</v>
      </c>
      <c r="C249" s="45" t="s">
        <v>269</v>
      </c>
      <c r="D249" s="45" t="s">
        <v>13</v>
      </c>
      <c r="E249" s="22">
        <v>0</v>
      </c>
      <c r="F249" s="22">
        <v>0</v>
      </c>
      <c r="G249" s="22">
        <f>E249+F249</f>
        <v>0</v>
      </c>
      <c r="H249" s="206"/>
      <c r="I249" s="206"/>
      <c r="J249" s="206"/>
      <c r="K249" s="206"/>
      <c r="L249" s="206"/>
    </row>
    <row r="250" spans="1:12" ht="31.5">
      <c r="A250" s="24" t="s">
        <v>261</v>
      </c>
      <c r="B250" s="45" t="s">
        <v>122</v>
      </c>
      <c r="C250" s="45" t="s">
        <v>386</v>
      </c>
      <c r="D250" s="45"/>
      <c r="E250" s="22">
        <f>E252+E251</f>
        <v>157.7</v>
      </c>
      <c r="F250" s="22">
        <f>F252+F251</f>
        <v>-17</v>
      </c>
      <c r="G250" s="22">
        <f>G252+G251</f>
        <v>140.7</v>
      </c>
      <c r="H250" s="210"/>
      <c r="I250" s="210"/>
      <c r="J250" s="210"/>
      <c r="K250" s="211"/>
      <c r="L250" s="212"/>
    </row>
    <row r="251" spans="1:12" ht="15.75">
      <c r="A251" s="43" t="s">
        <v>48</v>
      </c>
      <c r="B251" s="45" t="s">
        <v>122</v>
      </c>
      <c r="C251" s="45" t="s">
        <v>386</v>
      </c>
      <c r="D251" s="45" t="s">
        <v>49</v>
      </c>
      <c r="E251" s="22">
        <v>17</v>
      </c>
      <c r="F251" s="22">
        <v>-17</v>
      </c>
      <c r="G251" s="22">
        <f>E251+F251</f>
        <v>0</v>
      </c>
      <c r="H251" s="213"/>
      <c r="I251" s="210"/>
      <c r="J251" s="210"/>
      <c r="K251" s="214"/>
      <c r="L251" s="212"/>
    </row>
    <row r="252" spans="1:12" ht="31.5">
      <c r="A252" s="24" t="s">
        <v>12</v>
      </c>
      <c r="B252" s="45" t="s">
        <v>122</v>
      </c>
      <c r="C252" s="45" t="s">
        <v>386</v>
      </c>
      <c r="D252" s="45" t="s">
        <v>13</v>
      </c>
      <c r="E252" s="22">
        <v>140.7</v>
      </c>
      <c r="F252" s="22">
        <v>0</v>
      </c>
      <c r="G252" s="22">
        <f>E252+F252</f>
        <v>140.7</v>
      </c>
      <c r="H252" s="210"/>
      <c r="I252" s="210"/>
      <c r="J252" s="210"/>
      <c r="K252" s="215"/>
      <c r="L252" s="212"/>
    </row>
    <row r="253" spans="1:12" ht="15.75">
      <c r="A253" s="24" t="s">
        <v>285</v>
      </c>
      <c r="B253" s="45" t="s">
        <v>122</v>
      </c>
      <c r="C253" s="45" t="s">
        <v>286</v>
      </c>
      <c r="D253" s="45"/>
      <c r="E253" s="22">
        <f>E254</f>
        <v>422.4</v>
      </c>
      <c r="F253" s="22">
        <f>F254</f>
        <v>0</v>
      </c>
      <c r="G253" s="22">
        <f>G254</f>
        <v>422.4</v>
      </c>
      <c r="H253" s="210"/>
      <c r="I253" s="210"/>
      <c r="J253" s="210"/>
      <c r="K253" s="211"/>
      <c r="L253" s="212"/>
    </row>
    <row r="254" spans="1:12" ht="31.5">
      <c r="A254" s="78" t="s">
        <v>12</v>
      </c>
      <c r="B254" s="45" t="s">
        <v>122</v>
      </c>
      <c r="C254" s="45" t="s">
        <v>286</v>
      </c>
      <c r="D254" s="45" t="s">
        <v>13</v>
      </c>
      <c r="E254" s="22">
        <v>422.4</v>
      </c>
      <c r="F254" s="22">
        <v>0</v>
      </c>
      <c r="G254" s="22">
        <f>E254+F254</f>
        <v>422.4</v>
      </c>
      <c r="H254" s="210"/>
      <c r="I254" s="210"/>
      <c r="J254" s="210"/>
      <c r="K254" s="215"/>
      <c r="L254" s="212"/>
    </row>
    <row r="255" spans="1:12" ht="31.5">
      <c r="A255" s="24" t="s">
        <v>261</v>
      </c>
      <c r="B255" s="45" t="s">
        <v>122</v>
      </c>
      <c r="C255" s="45" t="s">
        <v>260</v>
      </c>
      <c r="D255" s="45"/>
      <c r="E255" s="46">
        <f>E256</f>
        <v>0</v>
      </c>
      <c r="F255" s="46">
        <f>F256</f>
        <v>17</v>
      </c>
      <c r="G255" s="46">
        <f>G256</f>
        <v>17</v>
      </c>
      <c r="H255" s="207"/>
      <c r="I255" s="208"/>
      <c r="J255" s="218"/>
      <c r="K255" s="208"/>
      <c r="L255" s="206"/>
    </row>
    <row r="256" spans="1:12" ht="31.5">
      <c r="A256" s="24" t="s">
        <v>12</v>
      </c>
      <c r="B256" s="45" t="s">
        <v>122</v>
      </c>
      <c r="C256" s="45" t="s">
        <v>260</v>
      </c>
      <c r="D256" s="45" t="s">
        <v>49</v>
      </c>
      <c r="E256" s="46">
        <v>0</v>
      </c>
      <c r="F256" s="46">
        <v>17</v>
      </c>
      <c r="G256" s="46">
        <f>E256+F256</f>
        <v>17</v>
      </c>
      <c r="H256" s="206"/>
      <c r="I256" s="206"/>
      <c r="J256" s="219"/>
      <c r="K256" s="206"/>
      <c r="L256" s="206"/>
    </row>
    <row r="257" spans="1:12" ht="31.5">
      <c r="A257" s="24" t="s">
        <v>296</v>
      </c>
      <c r="B257" s="45" t="s">
        <v>122</v>
      </c>
      <c r="C257" s="45" t="s">
        <v>360</v>
      </c>
      <c r="D257" s="45"/>
      <c r="E257" s="46">
        <f>E259</f>
        <v>169.4</v>
      </c>
      <c r="F257" s="46">
        <f>F258+F259</f>
        <v>-136</v>
      </c>
      <c r="G257" s="46">
        <f>G258+G259</f>
        <v>33.4</v>
      </c>
      <c r="H257" s="206"/>
      <c r="I257" s="206"/>
      <c r="J257" s="219"/>
      <c r="K257" s="206"/>
      <c r="L257" s="206"/>
    </row>
    <row r="258" spans="1:12" ht="31.5">
      <c r="A258" s="60" t="s">
        <v>15</v>
      </c>
      <c r="B258" s="45" t="s">
        <v>122</v>
      </c>
      <c r="C258" s="45" t="s">
        <v>360</v>
      </c>
      <c r="D258" s="45" t="s">
        <v>10</v>
      </c>
      <c r="E258" s="46">
        <v>0</v>
      </c>
      <c r="F258" s="46">
        <v>33.4</v>
      </c>
      <c r="G258" s="46">
        <f>E258+F258</f>
        <v>33.4</v>
      </c>
      <c r="H258" s="206"/>
      <c r="I258" s="206"/>
      <c r="J258" s="219"/>
      <c r="K258" s="206"/>
      <c r="L258" s="206"/>
    </row>
    <row r="259" spans="1:12" ht="31.5">
      <c r="A259" s="24" t="s">
        <v>12</v>
      </c>
      <c r="B259" s="45" t="s">
        <v>122</v>
      </c>
      <c r="C259" s="45" t="s">
        <v>360</v>
      </c>
      <c r="D259" s="45" t="s">
        <v>13</v>
      </c>
      <c r="E259" s="46">
        <v>169.4</v>
      </c>
      <c r="F259" s="46">
        <f>-76-93.4</f>
        <v>-169.4</v>
      </c>
      <c r="G259" s="46">
        <f>E259+F259</f>
        <v>0</v>
      </c>
      <c r="H259" s="206"/>
      <c r="I259" s="206"/>
      <c r="J259" s="219"/>
      <c r="K259" s="206"/>
      <c r="L259" s="206"/>
    </row>
    <row r="260" spans="1:12" ht="63">
      <c r="A260" s="179" t="s">
        <v>314</v>
      </c>
      <c r="B260" s="45" t="s">
        <v>122</v>
      </c>
      <c r="C260" s="45" t="s">
        <v>315</v>
      </c>
      <c r="D260" s="45"/>
      <c r="E260" s="46">
        <f>E261</f>
        <v>0.5</v>
      </c>
      <c r="F260" s="46">
        <f>F261</f>
        <v>-0.5</v>
      </c>
      <c r="G260" s="46">
        <f>G261</f>
        <v>0</v>
      </c>
      <c r="H260" s="206"/>
      <c r="I260" s="206"/>
      <c r="J260" s="206"/>
      <c r="K260" s="206"/>
      <c r="L260" s="206"/>
    </row>
    <row r="261" spans="1:12" ht="31.5">
      <c r="A261" s="24" t="s">
        <v>12</v>
      </c>
      <c r="B261" s="45" t="s">
        <v>122</v>
      </c>
      <c r="C261" s="45" t="s">
        <v>315</v>
      </c>
      <c r="D261" s="45" t="s">
        <v>13</v>
      </c>
      <c r="E261" s="46">
        <v>0.5</v>
      </c>
      <c r="F261" s="46">
        <v>-0.5</v>
      </c>
      <c r="G261" s="46">
        <f>E261+F261</f>
        <v>0</v>
      </c>
      <c r="H261" s="206"/>
      <c r="I261" s="206"/>
      <c r="J261" s="206"/>
      <c r="K261" s="206"/>
      <c r="L261" s="206"/>
    </row>
    <row r="262" spans="1:12" ht="31.5">
      <c r="A262" s="24" t="s">
        <v>418</v>
      </c>
      <c r="B262" s="30" t="s">
        <v>122</v>
      </c>
      <c r="C262" s="45" t="s">
        <v>415</v>
      </c>
      <c r="D262" s="17"/>
      <c r="E262" s="46">
        <f>E264</f>
        <v>0</v>
      </c>
      <c r="F262" s="46">
        <f>F264+F263</f>
        <v>772.6</v>
      </c>
      <c r="G262" s="46">
        <f>G264+G263</f>
        <v>772.6</v>
      </c>
      <c r="H262" s="225" t="s">
        <v>417</v>
      </c>
      <c r="I262" s="225" t="s">
        <v>416</v>
      </c>
      <c r="J262" s="206"/>
      <c r="K262" s="206"/>
      <c r="L262" s="206"/>
    </row>
    <row r="263" spans="1:12" ht="15.75">
      <c r="A263" s="24" t="s">
        <v>48</v>
      </c>
      <c r="B263" s="45" t="s">
        <v>122</v>
      </c>
      <c r="C263" s="45" t="s">
        <v>415</v>
      </c>
      <c r="D263" s="45" t="s">
        <v>49</v>
      </c>
      <c r="E263" s="46">
        <v>0</v>
      </c>
      <c r="F263" s="46">
        <f>82.5+192.5</f>
        <v>275</v>
      </c>
      <c r="G263" s="46">
        <f>E263+F263</f>
        <v>275</v>
      </c>
      <c r="H263" s="219">
        <v>192.5</v>
      </c>
      <c r="I263" s="219">
        <v>82.5</v>
      </c>
      <c r="J263" s="218">
        <f>H263+I263</f>
        <v>275</v>
      </c>
      <c r="K263" s="206"/>
      <c r="L263" s="206"/>
    </row>
    <row r="264" spans="1:12" ht="31.5">
      <c r="A264" s="24" t="s">
        <v>12</v>
      </c>
      <c r="B264" s="30" t="s">
        <v>122</v>
      </c>
      <c r="C264" s="45" t="s">
        <v>415</v>
      </c>
      <c r="D264" s="17" t="s">
        <v>13</v>
      </c>
      <c r="E264" s="46">
        <v>0</v>
      </c>
      <c r="F264" s="46">
        <f>0.5+348+149.1</f>
        <v>497.6</v>
      </c>
      <c r="G264" s="46">
        <f>E264+F264</f>
        <v>497.6</v>
      </c>
      <c r="H264" s="218">
        <v>348</v>
      </c>
      <c r="I264" s="219">
        <v>149.1</v>
      </c>
      <c r="J264" s="218">
        <f>H264+I264</f>
        <v>497.1</v>
      </c>
      <c r="K264" s="206"/>
      <c r="L264" s="206"/>
    </row>
    <row r="265" spans="1:12" ht="31.5">
      <c r="A265" s="43" t="s">
        <v>60</v>
      </c>
      <c r="B265" s="45" t="s">
        <v>122</v>
      </c>
      <c r="C265" s="45" t="s">
        <v>190</v>
      </c>
      <c r="D265" s="45"/>
      <c r="E265" s="46">
        <f>E266</f>
        <v>45993</v>
      </c>
      <c r="F265" s="46">
        <f>F266</f>
        <v>0</v>
      </c>
      <c r="G265" s="46">
        <f>G266</f>
        <v>45993</v>
      </c>
      <c r="H265" s="232">
        <f>H264+H263</f>
        <v>540.5</v>
      </c>
      <c r="I265" s="232">
        <f>I264+I263</f>
        <v>231.6</v>
      </c>
      <c r="J265" s="232">
        <f>J264+J263</f>
        <v>772.1</v>
      </c>
      <c r="K265" s="206"/>
      <c r="L265" s="206"/>
    </row>
    <row r="266" spans="1:12" ht="31.5">
      <c r="A266" s="78" t="s">
        <v>12</v>
      </c>
      <c r="B266" s="45" t="s">
        <v>122</v>
      </c>
      <c r="C266" s="45" t="s">
        <v>190</v>
      </c>
      <c r="D266" s="45" t="s">
        <v>13</v>
      </c>
      <c r="E266" s="46">
        <v>45993</v>
      </c>
      <c r="F266" s="46">
        <v>0</v>
      </c>
      <c r="G266" s="46">
        <f>E266+F266</f>
        <v>45993</v>
      </c>
      <c r="H266" s="206"/>
      <c r="I266" s="206"/>
      <c r="J266" s="206"/>
      <c r="K266" s="206"/>
      <c r="L266" s="206"/>
    </row>
    <row r="267" spans="1:12" ht="63">
      <c r="A267" s="24" t="s">
        <v>391</v>
      </c>
      <c r="B267" s="45" t="s">
        <v>122</v>
      </c>
      <c r="C267" s="45" t="s">
        <v>393</v>
      </c>
      <c r="D267" s="45"/>
      <c r="E267" s="46">
        <f>E269+E268</f>
        <v>22123.8</v>
      </c>
      <c r="F267" s="46">
        <f>F269+F268</f>
        <v>0</v>
      </c>
      <c r="G267" s="46">
        <f>G269+G268</f>
        <v>22123.8</v>
      </c>
      <c r="H267" s="206"/>
      <c r="I267" s="206"/>
      <c r="J267" s="206"/>
      <c r="K267" s="206"/>
      <c r="L267" s="206"/>
    </row>
    <row r="268" spans="1:12" ht="15.75">
      <c r="A268" s="24" t="s">
        <v>48</v>
      </c>
      <c r="B268" s="45" t="s">
        <v>122</v>
      </c>
      <c r="C268" s="45" t="s">
        <v>393</v>
      </c>
      <c r="D268" s="45" t="s">
        <v>49</v>
      </c>
      <c r="E268" s="46">
        <v>6400</v>
      </c>
      <c r="F268" s="46">
        <v>0</v>
      </c>
      <c r="G268" s="46">
        <f>E268+F268</f>
        <v>6400</v>
      </c>
      <c r="H268" s="206"/>
      <c r="I268" s="206"/>
      <c r="J268" s="206"/>
      <c r="K268" s="206"/>
      <c r="L268" s="206"/>
    </row>
    <row r="269" spans="1:12" ht="31.5">
      <c r="A269" s="24" t="s">
        <v>12</v>
      </c>
      <c r="B269" s="45" t="s">
        <v>122</v>
      </c>
      <c r="C269" s="45" t="s">
        <v>393</v>
      </c>
      <c r="D269" s="45" t="s">
        <v>13</v>
      </c>
      <c r="E269" s="46">
        <v>15723.8</v>
      </c>
      <c r="F269" s="46">
        <v>0</v>
      </c>
      <c r="G269" s="46">
        <f>E269+F269</f>
        <v>15723.8</v>
      </c>
      <c r="H269" s="206"/>
      <c r="I269" s="206"/>
      <c r="J269" s="206"/>
      <c r="K269" s="206"/>
      <c r="L269" s="206"/>
    </row>
    <row r="270" spans="1:12" ht="48.75" customHeight="1">
      <c r="A270" s="43" t="s">
        <v>59</v>
      </c>
      <c r="B270" s="45" t="s">
        <v>122</v>
      </c>
      <c r="C270" s="45" t="s">
        <v>191</v>
      </c>
      <c r="D270" s="45"/>
      <c r="E270" s="46">
        <f>E271</f>
        <v>20582.4</v>
      </c>
      <c r="F270" s="46">
        <f>F271</f>
        <v>0</v>
      </c>
      <c r="G270" s="46">
        <f>G271</f>
        <v>20582.4</v>
      </c>
      <c r="H270" s="206"/>
      <c r="I270" s="206"/>
      <c r="J270" s="206"/>
      <c r="K270" s="206"/>
      <c r="L270" s="206"/>
    </row>
    <row r="271" spans="1:12" ht="31.5">
      <c r="A271" s="127" t="s">
        <v>12</v>
      </c>
      <c r="B271" s="45" t="s">
        <v>122</v>
      </c>
      <c r="C271" s="45" t="s">
        <v>191</v>
      </c>
      <c r="D271" s="45" t="s">
        <v>13</v>
      </c>
      <c r="E271" s="46">
        <v>20582.4</v>
      </c>
      <c r="F271" s="46">
        <v>0</v>
      </c>
      <c r="G271" s="46">
        <f>E271+F271</f>
        <v>20582.4</v>
      </c>
      <c r="H271" s="206"/>
      <c r="I271" s="206"/>
      <c r="J271" s="206"/>
      <c r="K271" s="206"/>
      <c r="L271" s="206"/>
    </row>
    <row r="272" spans="1:12" ht="63">
      <c r="A272" s="24" t="s">
        <v>387</v>
      </c>
      <c r="B272" s="45" t="s">
        <v>122</v>
      </c>
      <c r="C272" s="45" t="s">
        <v>389</v>
      </c>
      <c r="D272" s="45"/>
      <c r="E272" s="46">
        <f>E273</f>
        <v>2071.8</v>
      </c>
      <c r="F272" s="46">
        <f>F273</f>
        <v>0</v>
      </c>
      <c r="G272" s="46">
        <f>G273</f>
        <v>2071.8</v>
      </c>
      <c r="H272" s="206"/>
      <c r="I272" s="206"/>
      <c r="J272" s="206"/>
      <c r="K272" s="206"/>
      <c r="L272" s="206"/>
    </row>
    <row r="273" spans="1:12" ht="31.5">
      <c r="A273" s="127" t="s">
        <v>12</v>
      </c>
      <c r="B273" s="45" t="s">
        <v>122</v>
      </c>
      <c r="C273" s="45" t="s">
        <v>389</v>
      </c>
      <c r="D273" s="45" t="s">
        <v>13</v>
      </c>
      <c r="E273" s="46">
        <v>2071.8</v>
      </c>
      <c r="F273" s="46">
        <v>0</v>
      </c>
      <c r="G273" s="46">
        <f>E273+F273</f>
        <v>2071.8</v>
      </c>
      <c r="H273" s="206"/>
      <c r="I273" s="206"/>
      <c r="J273" s="206"/>
      <c r="K273" s="206"/>
      <c r="L273" s="206"/>
    </row>
    <row r="274" spans="1:12" ht="15.75">
      <c r="A274" s="43" t="s">
        <v>253</v>
      </c>
      <c r="B274" s="45" t="s">
        <v>122</v>
      </c>
      <c r="C274" s="45" t="s">
        <v>254</v>
      </c>
      <c r="D274" s="45"/>
      <c r="E274" s="46">
        <f>E275</f>
        <v>20</v>
      </c>
      <c r="F274" s="46">
        <f>F275</f>
        <v>0</v>
      </c>
      <c r="G274" s="46">
        <f>G275</f>
        <v>20</v>
      </c>
      <c r="H274" s="206"/>
      <c r="I274" s="206"/>
      <c r="J274" s="206"/>
      <c r="K274" s="206"/>
      <c r="L274" s="206"/>
    </row>
    <row r="275" spans="1:7" ht="15.75">
      <c r="A275" s="43" t="s">
        <v>31</v>
      </c>
      <c r="B275" s="45" t="s">
        <v>122</v>
      </c>
      <c r="C275" s="45" t="s">
        <v>254</v>
      </c>
      <c r="D275" s="45" t="s">
        <v>19</v>
      </c>
      <c r="E275" s="46">
        <v>20</v>
      </c>
      <c r="F275" s="46"/>
      <c r="G275" s="46">
        <f>E275+F275</f>
        <v>20</v>
      </c>
    </row>
    <row r="276" spans="1:7" ht="15.75">
      <c r="A276" s="43" t="s">
        <v>25</v>
      </c>
      <c r="B276" s="45" t="s">
        <v>122</v>
      </c>
      <c r="C276" s="45" t="s">
        <v>192</v>
      </c>
      <c r="D276" s="45"/>
      <c r="E276" s="46">
        <f>E278+E277+E279</f>
        <v>7310.7</v>
      </c>
      <c r="F276" s="46">
        <f>F278+F277+F279</f>
        <v>-555.7</v>
      </c>
      <c r="G276" s="46">
        <f>G278+G277+G279</f>
        <v>6755</v>
      </c>
    </row>
    <row r="277" spans="1:7" ht="63">
      <c r="A277" s="24" t="s">
        <v>17</v>
      </c>
      <c r="B277" s="45" t="s">
        <v>122</v>
      </c>
      <c r="C277" s="45" t="s">
        <v>192</v>
      </c>
      <c r="D277" s="45" t="s">
        <v>18</v>
      </c>
      <c r="E277" s="46">
        <f>6568.5-159.5</f>
        <v>6409</v>
      </c>
      <c r="F277" s="46">
        <f>-480+76</f>
        <v>-404</v>
      </c>
      <c r="G277" s="46">
        <f>E277+F277</f>
        <v>6005</v>
      </c>
    </row>
    <row r="278" spans="1:7" ht="31.5">
      <c r="A278" s="60" t="s">
        <v>15</v>
      </c>
      <c r="B278" s="45" t="s">
        <v>122</v>
      </c>
      <c r="C278" s="45" t="s">
        <v>192</v>
      </c>
      <c r="D278" s="45" t="s">
        <v>10</v>
      </c>
      <c r="E278" s="46">
        <v>885</v>
      </c>
      <c r="F278" s="46">
        <v>-151.7</v>
      </c>
      <c r="G278" s="46">
        <f>E278+F278</f>
        <v>733.3</v>
      </c>
    </row>
    <row r="279" spans="1:7" ht="15.75">
      <c r="A279" s="60" t="s">
        <v>11</v>
      </c>
      <c r="B279" s="45" t="s">
        <v>122</v>
      </c>
      <c r="C279" s="45" t="s">
        <v>192</v>
      </c>
      <c r="D279" s="45" t="s">
        <v>14</v>
      </c>
      <c r="E279" s="46">
        <v>16.7</v>
      </c>
      <c r="F279" s="46"/>
      <c r="G279" s="46">
        <f>E279+F279</f>
        <v>16.7</v>
      </c>
    </row>
    <row r="280" spans="1:7" ht="31.5">
      <c r="A280" s="43" t="s">
        <v>57</v>
      </c>
      <c r="B280" s="45" t="s">
        <v>122</v>
      </c>
      <c r="C280" s="45" t="s">
        <v>193</v>
      </c>
      <c r="D280" s="45"/>
      <c r="E280" s="46">
        <f>E281+E282+E283</f>
        <v>24498.899999999998</v>
      </c>
      <c r="F280" s="46">
        <f>F281+F282+F283</f>
        <v>60</v>
      </c>
      <c r="G280" s="46">
        <f>G281+G282+G283</f>
        <v>24558.899999999998</v>
      </c>
    </row>
    <row r="281" spans="1:7" ht="63">
      <c r="A281" s="24" t="s">
        <v>17</v>
      </c>
      <c r="B281" s="45" t="s">
        <v>122</v>
      </c>
      <c r="C281" s="45" t="s">
        <v>193</v>
      </c>
      <c r="D281" s="45" t="s">
        <v>18</v>
      </c>
      <c r="E281" s="40">
        <v>23841.1</v>
      </c>
      <c r="F281" s="40">
        <v>60</v>
      </c>
      <c r="G281" s="40">
        <f>E281+F281</f>
        <v>23901.1</v>
      </c>
    </row>
    <row r="282" spans="1:7" ht="31.5">
      <c r="A282" s="60" t="s">
        <v>15</v>
      </c>
      <c r="B282" s="45" t="s">
        <v>122</v>
      </c>
      <c r="C282" s="45" t="s">
        <v>193</v>
      </c>
      <c r="D282" s="45" t="s">
        <v>10</v>
      </c>
      <c r="E282" s="46">
        <v>651.7</v>
      </c>
      <c r="F282" s="46"/>
      <c r="G282" s="40">
        <f>E282+F282</f>
        <v>651.7</v>
      </c>
    </row>
    <row r="283" spans="1:7" ht="15.75">
      <c r="A283" s="60" t="s">
        <v>11</v>
      </c>
      <c r="B283" s="45" t="s">
        <v>122</v>
      </c>
      <c r="C283" s="45" t="s">
        <v>193</v>
      </c>
      <c r="D283" s="45" t="s">
        <v>14</v>
      </c>
      <c r="E283" s="40">
        <v>6.1</v>
      </c>
      <c r="F283" s="40"/>
      <c r="G283" s="40">
        <f>E283+F283</f>
        <v>6.1</v>
      </c>
    </row>
    <row r="284" spans="1:7" ht="15.75">
      <c r="A284" s="95" t="s">
        <v>35</v>
      </c>
      <c r="B284" s="97" t="s">
        <v>123</v>
      </c>
      <c r="C284" s="97" t="s">
        <v>147</v>
      </c>
      <c r="D284" s="97"/>
      <c r="E284" s="98">
        <f>E287</f>
        <v>1071.1</v>
      </c>
      <c r="F284" s="98">
        <f>F287+F285</f>
        <v>631.7</v>
      </c>
      <c r="G284" s="98">
        <f>G287+G285</f>
        <v>1702.8</v>
      </c>
    </row>
    <row r="285" spans="1:7" ht="31.5">
      <c r="A285" s="227" t="s">
        <v>77</v>
      </c>
      <c r="B285" s="228" t="s">
        <v>122</v>
      </c>
      <c r="C285" s="229" t="s">
        <v>155</v>
      </c>
      <c r="D285" s="70"/>
      <c r="E285" s="230">
        <f>E286</f>
        <v>0</v>
      </c>
      <c r="F285" s="230">
        <f>F286</f>
        <v>631.7</v>
      </c>
      <c r="G285" s="230">
        <f>G286</f>
        <v>631.7</v>
      </c>
    </row>
    <row r="286" spans="1:7" ht="15.75">
      <c r="A286" s="231" t="s">
        <v>11</v>
      </c>
      <c r="B286" s="229" t="s">
        <v>122</v>
      </c>
      <c r="C286" s="229" t="s">
        <v>155</v>
      </c>
      <c r="D286" s="229" t="s">
        <v>14</v>
      </c>
      <c r="E286" s="230">
        <v>0</v>
      </c>
      <c r="F286" s="230">
        <v>631.7</v>
      </c>
      <c r="G286" s="230">
        <f>E286+F286</f>
        <v>631.7</v>
      </c>
    </row>
    <row r="287" spans="1:7" ht="63">
      <c r="A287" s="50" t="s">
        <v>278</v>
      </c>
      <c r="B287" s="45" t="s">
        <v>122</v>
      </c>
      <c r="C287" s="45" t="s">
        <v>276</v>
      </c>
      <c r="D287" s="45"/>
      <c r="E287" s="46">
        <f>E288</f>
        <v>1071.1</v>
      </c>
      <c r="F287" s="46">
        <f>F288</f>
        <v>0</v>
      </c>
      <c r="G287" s="46">
        <f>G288</f>
        <v>1071.1</v>
      </c>
    </row>
    <row r="288" spans="1:7" ht="31.5">
      <c r="A288" s="86" t="s">
        <v>12</v>
      </c>
      <c r="B288" s="45" t="s">
        <v>122</v>
      </c>
      <c r="C288" s="45" t="s">
        <v>276</v>
      </c>
      <c r="D288" s="45" t="s">
        <v>13</v>
      </c>
      <c r="E288" s="46">
        <v>1071.1</v>
      </c>
      <c r="F288" s="46"/>
      <c r="G288" s="46">
        <f>F288+E288</f>
        <v>1071.1</v>
      </c>
    </row>
    <row r="289" spans="1:7" ht="31.5">
      <c r="A289" s="35" t="s">
        <v>124</v>
      </c>
      <c r="B289" s="36" t="s">
        <v>125</v>
      </c>
      <c r="C289" s="101"/>
      <c r="D289" s="111"/>
      <c r="E289" s="34">
        <f>E290+E301</f>
        <v>42264.6</v>
      </c>
      <c r="F289" s="34">
        <f>F290+F301</f>
        <v>57276.600000000006</v>
      </c>
      <c r="G289" s="34">
        <f>G290+G301</f>
        <v>99541.20000000001</v>
      </c>
    </row>
    <row r="290" spans="1:7" ht="47.25">
      <c r="A290" s="102" t="s">
        <v>75</v>
      </c>
      <c r="B290" s="97" t="s">
        <v>125</v>
      </c>
      <c r="C290" s="96" t="s">
        <v>240</v>
      </c>
      <c r="D290" s="96" t="s">
        <v>0</v>
      </c>
      <c r="E290" s="103">
        <f>E298+E291</f>
        <v>17904.5</v>
      </c>
      <c r="F290" s="103">
        <f>F298+F291</f>
        <v>56076.600000000006</v>
      </c>
      <c r="G290" s="103">
        <f>G298+G291</f>
        <v>73981.1</v>
      </c>
    </row>
    <row r="291" spans="1:7" ht="47.25">
      <c r="A291" s="12" t="s">
        <v>116</v>
      </c>
      <c r="B291" s="104" t="s">
        <v>125</v>
      </c>
      <c r="C291" s="13" t="s">
        <v>244</v>
      </c>
      <c r="D291" s="13" t="s">
        <v>0</v>
      </c>
      <c r="E291" s="120">
        <f>E292+E294+E296</f>
        <v>13212.800000000001</v>
      </c>
      <c r="F291" s="120">
        <f>F292+F294+F296</f>
        <v>56076.600000000006</v>
      </c>
      <c r="G291" s="120">
        <f>G292+G294+G296</f>
        <v>69289.40000000001</v>
      </c>
    </row>
    <row r="292" spans="1:7" ht="78.75">
      <c r="A292" s="24" t="s">
        <v>371</v>
      </c>
      <c r="B292" s="45" t="s">
        <v>125</v>
      </c>
      <c r="C292" s="45" t="s">
        <v>372</v>
      </c>
      <c r="D292" s="23"/>
      <c r="E292" s="39">
        <f>E293</f>
        <v>10076.2</v>
      </c>
      <c r="F292" s="39">
        <f>F293</f>
        <v>0</v>
      </c>
      <c r="G292" s="39">
        <f>G293</f>
        <v>10076.2</v>
      </c>
    </row>
    <row r="293" spans="1:9" ht="31.5">
      <c r="A293" s="24" t="s">
        <v>33</v>
      </c>
      <c r="B293" s="45" t="s">
        <v>125</v>
      </c>
      <c r="C293" s="45" t="s">
        <v>372</v>
      </c>
      <c r="D293" s="23" t="s">
        <v>28</v>
      </c>
      <c r="E293" s="39">
        <v>10076.2</v>
      </c>
      <c r="F293" s="39">
        <v>0</v>
      </c>
      <c r="G293" s="39">
        <f>E293+F293</f>
        <v>10076.2</v>
      </c>
      <c r="I293" s="124" t="e">
        <f>#REF!+G72+G297</f>
        <v>#REF!</v>
      </c>
    </row>
    <row r="294" spans="1:7" ht="78.75">
      <c r="A294" s="24" t="s">
        <v>371</v>
      </c>
      <c r="B294" s="45" t="s">
        <v>125</v>
      </c>
      <c r="C294" s="45" t="s">
        <v>373</v>
      </c>
      <c r="D294" s="23"/>
      <c r="E294" s="39">
        <f>E295</f>
        <v>2923</v>
      </c>
      <c r="F294" s="39">
        <f>F295</f>
        <v>0</v>
      </c>
      <c r="G294" s="39">
        <f>G295</f>
        <v>2923</v>
      </c>
    </row>
    <row r="295" spans="1:9" ht="31.5">
      <c r="A295" s="24" t="s">
        <v>33</v>
      </c>
      <c r="B295" s="45" t="s">
        <v>125</v>
      </c>
      <c r="C295" s="45" t="s">
        <v>373</v>
      </c>
      <c r="D295" s="23" t="s">
        <v>28</v>
      </c>
      <c r="E295" s="39">
        <v>2923</v>
      </c>
      <c r="F295" s="39">
        <v>0</v>
      </c>
      <c r="G295" s="39">
        <f>E295+F295</f>
        <v>2923</v>
      </c>
      <c r="I295" s="124">
        <f>G70+G295+G202</f>
        <v>27414.9</v>
      </c>
    </row>
    <row r="296" spans="1:7" ht="78.75">
      <c r="A296" s="24" t="s">
        <v>255</v>
      </c>
      <c r="B296" s="45" t="s">
        <v>125</v>
      </c>
      <c r="C296" s="45" t="s">
        <v>262</v>
      </c>
      <c r="D296" s="45"/>
      <c r="E296" s="39">
        <f>E297</f>
        <v>213.6</v>
      </c>
      <c r="F296" s="39">
        <f>F297</f>
        <v>56076.600000000006</v>
      </c>
      <c r="G296" s="39">
        <f>G297</f>
        <v>56290.200000000004</v>
      </c>
    </row>
    <row r="297" spans="1:7" ht="31.5">
      <c r="A297" s="24" t="s">
        <v>33</v>
      </c>
      <c r="B297" s="45" t="s">
        <v>125</v>
      </c>
      <c r="C297" s="45" t="s">
        <v>262</v>
      </c>
      <c r="D297" s="45" t="s">
        <v>28</v>
      </c>
      <c r="E297" s="39">
        <v>213.6</v>
      </c>
      <c r="F297" s="39">
        <f>57326.4+54.9-1304.7</f>
        <v>56076.600000000006</v>
      </c>
      <c r="G297" s="39">
        <f>E297+F297</f>
        <v>56290.200000000004</v>
      </c>
    </row>
    <row r="298" spans="1:7" ht="15.75">
      <c r="A298" s="12" t="s">
        <v>357</v>
      </c>
      <c r="B298" s="104" t="s">
        <v>125</v>
      </c>
      <c r="C298" s="13" t="s">
        <v>350</v>
      </c>
      <c r="D298" s="13" t="s">
        <v>0</v>
      </c>
      <c r="E298" s="14">
        <f aca="true" t="shared" si="6" ref="E298:G299">E299</f>
        <v>4691.7</v>
      </c>
      <c r="F298" s="14">
        <f t="shared" si="6"/>
        <v>0</v>
      </c>
      <c r="G298" s="14">
        <f t="shared" si="6"/>
        <v>4691.7</v>
      </c>
    </row>
    <row r="299" spans="1:7" ht="19.5" customHeight="1">
      <c r="A299" s="25" t="s">
        <v>79</v>
      </c>
      <c r="B299" s="45" t="s">
        <v>125</v>
      </c>
      <c r="C299" s="23" t="s">
        <v>349</v>
      </c>
      <c r="D299" s="23"/>
      <c r="E299" s="22">
        <f t="shared" si="6"/>
        <v>4691.7</v>
      </c>
      <c r="F299" s="22">
        <f t="shared" si="6"/>
        <v>0</v>
      </c>
      <c r="G299" s="22">
        <f t="shared" si="6"/>
        <v>4691.7</v>
      </c>
    </row>
    <row r="300" spans="1:7" ht="31.5">
      <c r="A300" s="57" t="s">
        <v>15</v>
      </c>
      <c r="B300" s="45" t="s">
        <v>125</v>
      </c>
      <c r="C300" s="23" t="s">
        <v>349</v>
      </c>
      <c r="D300" s="23" t="s">
        <v>10</v>
      </c>
      <c r="E300" s="22">
        <v>4691.7</v>
      </c>
      <c r="F300" s="22">
        <v>0</v>
      </c>
      <c r="G300" s="22">
        <f>E300+F300</f>
        <v>4691.7</v>
      </c>
    </row>
    <row r="301" spans="1:7" ht="31.5">
      <c r="A301" s="102" t="s">
        <v>96</v>
      </c>
      <c r="B301" s="97" t="s">
        <v>125</v>
      </c>
      <c r="C301" s="96" t="s">
        <v>211</v>
      </c>
      <c r="D301" s="96" t="s">
        <v>0</v>
      </c>
      <c r="E301" s="103">
        <f>E302</f>
        <v>24360.1</v>
      </c>
      <c r="F301" s="103">
        <f>F302</f>
        <v>1200</v>
      </c>
      <c r="G301" s="103">
        <f>G302</f>
        <v>25560.1</v>
      </c>
    </row>
    <row r="302" spans="1:7" ht="31.5">
      <c r="A302" s="12" t="s">
        <v>98</v>
      </c>
      <c r="B302" s="104" t="s">
        <v>125</v>
      </c>
      <c r="C302" s="13" t="s">
        <v>214</v>
      </c>
      <c r="D302" s="13" t="s">
        <v>0</v>
      </c>
      <c r="E302" s="14">
        <f>E303+E305+E307+E311</f>
        <v>24360.1</v>
      </c>
      <c r="F302" s="14">
        <f>F303+F305+F307+F311</f>
        <v>1200</v>
      </c>
      <c r="G302" s="14">
        <f>G303+G305+G307+G311</f>
        <v>25560.1</v>
      </c>
    </row>
    <row r="303" spans="1:7" ht="47.25">
      <c r="A303" s="59" t="s">
        <v>66</v>
      </c>
      <c r="B303" s="45" t="s">
        <v>125</v>
      </c>
      <c r="C303" s="45" t="s">
        <v>215</v>
      </c>
      <c r="D303" s="23"/>
      <c r="E303" s="22">
        <f>E304</f>
        <v>3673</v>
      </c>
      <c r="F303" s="22">
        <f>F304</f>
        <v>1150</v>
      </c>
      <c r="G303" s="22">
        <f>G304</f>
        <v>4823</v>
      </c>
    </row>
    <row r="304" spans="1:7" ht="31.5">
      <c r="A304" s="48" t="s">
        <v>15</v>
      </c>
      <c r="B304" s="45" t="s">
        <v>125</v>
      </c>
      <c r="C304" s="45" t="s">
        <v>215</v>
      </c>
      <c r="D304" s="45" t="s">
        <v>10</v>
      </c>
      <c r="E304" s="22">
        <v>3673</v>
      </c>
      <c r="F304" s="22">
        <f>-50+1200</f>
        <v>1150</v>
      </c>
      <c r="G304" s="22">
        <f>E304+F304</f>
        <v>4823</v>
      </c>
    </row>
    <row r="305" spans="1:7" ht="19.5" customHeight="1">
      <c r="A305" s="59" t="s">
        <v>20</v>
      </c>
      <c r="B305" s="45" t="s">
        <v>125</v>
      </c>
      <c r="C305" s="45" t="s">
        <v>216</v>
      </c>
      <c r="D305" s="23"/>
      <c r="E305" s="22">
        <f>E306</f>
        <v>300</v>
      </c>
      <c r="F305" s="22">
        <f>F306</f>
        <v>50</v>
      </c>
      <c r="G305" s="22">
        <f>G306</f>
        <v>350</v>
      </c>
    </row>
    <row r="306" spans="1:7" ht="31.5">
      <c r="A306" s="48" t="s">
        <v>15</v>
      </c>
      <c r="B306" s="45" t="s">
        <v>125</v>
      </c>
      <c r="C306" s="45" t="s">
        <v>216</v>
      </c>
      <c r="D306" s="45" t="s">
        <v>10</v>
      </c>
      <c r="E306" s="22">
        <v>300</v>
      </c>
      <c r="F306" s="22">
        <v>50</v>
      </c>
      <c r="G306" s="22">
        <f>E306+F306</f>
        <v>350</v>
      </c>
    </row>
    <row r="307" spans="1:7" ht="31.5">
      <c r="A307" s="59" t="s">
        <v>16</v>
      </c>
      <c r="B307" s="45" t="s">
        <v>125</v>
      </c>
      <c r="C307" s="45" t="s">
        <v>217</v>
      </c>
      <c r="D307" s="23"/>
      <c r="E307" s="22">
        <f>SUM(E308:E310)</f>
        <v>15972.1</v>
      </c>
      <c r="F307" s="22">
        <f>SUM(F308:F310)</f>
        <v>0</v>
      </c>
      <c r="G307" s="22">
        <f>SUM(G308:G310)</f>
        <v>15972.1</v>
      </c>
    </row>
    <row r="308" spans="1:7" ht="63">
      <c r="A308" s="58" t="s">
        <v>17</v>
      </c>
      <c r="B308" s="45" t="s">
        <v>125</v>
      </c>
      <c r="C308" s="45" t="s">
        <v>217</v>
      </c>
      <c r="D308" s="45" t="s">
        <v>18</v>
      </c>
      <c r="E308" s="22">
        <f>14293.5-148</f>
        <v>14145.5</v>
      </c>
      <c r="F308" s="22"/>
      <c r="G308" s="22">
        <f>E308+F308</f>
        <v>14145.5</v>
      </c>
    </row>
    <row r="309" spans="1:7" ht="31.5">
      <c r="A309" s="48" t="s">
        <v>15</v>
      </c>
      <c r="B309" s="45" t="s">
        <v>125</v>
      </c>
      <c r="C309" s="45" t="s">
        <v>217</v>
      </c>
      <c r="D309" s="45" t="s">
        <v>10</v>
      </c>
      <c r="E309" s="22">
        <v>1811.6</v>
      </c>
      <c r="F309" s="22"/>
      <c r="G309" s="22">
        <f>E309+F309</f>
        <v>1811.6</v>
      </c>
    </row>
    <row r="310" spans="1:7" ht="15.75">
      <c r="A310" s="24" t="s">
        <v>11</v>
      </c>
      <c r="B310" s="45" t="s">
        <v>125</v>
      </c>
      <c r="C310" s="45" t="s">
        <v>217</v>
      </c>
      <c r="D310" s="45" t="s">
        <v>14</v>
      </c>
      <c r="E310" s="22">
        <v>15</v>
      </c>
      <c r="F310" s="22"/>
      <c r="G310" s="22">
        <f>E310+F310</f>
        <v>15</v>
      </c>
    </row>
    <row r="311" spans="1:7" ht="31.5">
      <c r="A311" s="59" t="s">
        <v>21</v>
      </c>
      <c r="B311" s="45" t="s">
        <v>125</v>
      </c>
      <c r="C311" s="45" t="s">
        <v>218</v>
      </c>
      <c r="D311" s="23"/>
      <c r="E311" s="22">
        <f>E313+E314+E312</f>
        <v>4415</v>
      </c>
      <c r="F311" s="22">
        <f>F313+F314+F312</f>
        <v>0</v>
      </c>
      <c r="G311" s="22">
        <f>G313+G314+G312</f>
        <v>4415</v>
      </c>
    </row>
    <row r="312" spans="1:7" ht="63">
      <c r="A312" s="47" t="s">
        <v>17</v>
      </c>
      <c r="B312" s="45" t="s">
        <v>125</v>
      </c>
      <c r="C312" s="45" t="s">
        <v>218</v>
      </c>
      <c r="D312" s="23" t="s">
        <v>18</v>
      </c>
      <c r="E312" s="22">
        <f>1068.1-61</f>
        <v>1007.0999999999999</v>
      </c>
      <c r="F312" s="22"/>
      <c r="G312" s="22">
        <f>E312+F312</f>
        <v>1007.0999999999999</v>
      </c>
    </row>
    <row r="313" spans="1:7" ht="31.5">
      <c r="A313" s="48" t="s">
        <v>15</v>
      </c>
      <c r="B313" s="45" t="s">
        <v>125</v>
      </c>
      <c r="C313" s="45" t="s">
        <v>218</v>
      </c>
      <c r="D313" s="45" t="s">
        <v>10</v>
      </c>
      <c r="E313" s="22">
        <v>2707.9</v>
      </c>
      <c r="F313" s="22"/>
      <c r="G313" s="22">
        <f>E313+F313</f>
        <v>2707.9</v>
      </c>
    </row>
    <row r="314" spans="1:7" ht="15.75">
      <c r="A314" s="77" t="s">
        <v>11</v>
      </c>
      <c r="B314" s="45" t="s">
        <v>125</v>
      </c>
      <c r="C314" s="45" t="s">
        <v>218</v>
      </c>
      <c r="D314" s="45" t="s">
        <v>14</v>
      </c>
      <c r="E314" s="22">
        <v>700</v>
      </c>
      <c r="F314" s="22"/>
      <c r="G314" s="22">
        <f>E314+F314</f>
        <v>700</v>
      </c>
    </row>
    <row r="315" spans="1:7" ht="15.75">
      <c r="A315" s="35" t="s">
        <v>126</v>
      </c>
      <c r="B315" s="36" t="s">
        <v>127</v>
      </c>
      <c r="C315" s="112"/>
      <c r="D315" s="112"/>
      <c r="E315" s="34">
        <f>E316+E365</f>
        <v>1063203.3</v>
      </c>
      <c r="F315" s="34">
        <f>F316+F365</f>
        <v>104311.79999999999</v>
      </c>
      <c r="G315" s="34">
        <f>G316+G365</f>
        <v>1167515.1</v>
      </c>
    </row>
    <row r="316" spans="1:7" ht="31.5">
      <c r="A316" s="102" t="s">
        <v>91</v>
      </c>
      <c r="B316" s="97" t="s">
        <v>127</v>
      </c>
      <c r="C316" s="96" t="s">
        <v>162</v>
      </c>
      <c r="D316" s="96" t="s">
        <v>0</v>
      </c>
      <c r="E316" s="103">
        <f>E317+E329+E345+E352+E357</f>
        <v>1062007.8</v>
      </c>
      <c r="F316" s="103">
        <f>F317+F329+F345+F352+F357</f>
        <v>104311.79999999999</v>
      </c>
      <c r="G316" s="103">
        <f>G317+G329+G345+G352+G357</f>
        <v>1166319.6</v>
      </c>
    </row>
    <row r="317" spans="1:7" ht="31.5">
      <c r="A317" s="12" t="s">
        <v>128</v>
      </c>
      <c r="B317" s="113" t="s">
        <v>127</v>
      </c>
      <c r="C317" s="13" t="s">
        <v>163</v>
      </c>
      <c r="D317" s="13" t="s">
        <v>0</v>
      </c>
      <c r="E317" s="14">
        <f>E318+E324+E322+E327+E320</f>
        <v>387016.9</v>
      </c>
      <c r="F317" s="14">
        <f>F318+F324+F322+F327+F320</f>
        <v>39539.2</v>
      </c>
      <c r="G317" s="14">
        <f>G318+G324+G322+G327+G320</f>
        <v>426556.1</v>
      </c>
    </row>
    <row r="318" spans="1:7" ht="31.5">
      <c r="A318" s="43" t="s">
        <v>29</v>
      </c>
      <c r="B318" s="45" t="s">
        <v>127</v>
      </c>
      <c r="C318" s="45" t="s">
        <v>161</v>
      </c>
      <c r="D318" s="45"/>
      <c r="E318" s="46">
        <f>E319</f>
        <v>68520.4</v>
      </c>
      <c r="F318" s="46">
        <f>F319</f>
        <v>-2965.9</v>
      </c>
      <c r="G318" s="46">
        <f>G319</f>
        <v>65554.5</v>
      </c>
    </row>
    <row r="319" spans="1:7" ht="31.5">
      <c r="A319" s="43" t="s">
        <v>12</v>
      </c>
      <c r="B319" s="45" t="s">
        <v>127</v>
      </c>
      <c r="C319" s="45" t="s">
        <v>161</v>
      </c>
      <c r="D319" s="45" t="s">
        <v>13</v>
      </c>
      <c r="E319" s="40">
        <v>68520.4</v>
      </c>
      <c r="F319" s="40">
        <v>-2965.9</v>
      </c>
      <c r="G319" s="40">
        <f>E319+F319</f>
        <v>65554.5</v>
      </c>
    </row>
    <row r="320" spans="1:8" ht="47.25">
      <c r="A320" s="43" t="s">
        <v>82</v>
      </c>
      <c r="B320" s="45" t="s">
        <v>127</v>
      </c>
      <c r="C320" s="45" t="s">
        <v>165</v>
      </c>
      <c r="D320" s="45"/>
      <c r="E320" s="46">
        <f>E321</f>
        <v>284279.9</v>
      </c>
      <c r="F320" s="46">
        <f>F321</f>
        <v>42505.1</v>
      </c>
      <c r="G320" s="46">
        <f>G321</f>
        <v>326785</v>
      </c>
      <c r="H320" s="124">
        <f>F320+F332</f>
        <v>114572.5</v>
      </c>
    </row>
    <row r="321" spans="1:7" ht="31.5">
      <c r="A321" s="43" t="s">
        <v>12</v>
      </c>
      <c r="B321" s="45" t="s">
        <v>127</v>
      </c>
      <c r="C321" s="45" t="s">
        <v>165</v>
      </c>
      <c r="D321" s="45" t="s">
        <v>13</v>
      </c>
      <c r="E321" s="46">
        <v>284279.9</v>
      </c>
      <c r="F321" s="46">
        <v>42505.1</v>
      </c>
      <c r="G321" s="46">
        <f>E321+F321</f>
        <v>326785</v>
      </c>
    </row>
    <row r="322" spans="1:7" ht="31.5">
      <c r="A322" s="43" t="s">
        <v>30</v>
      </c>
      <c r="B322" s="30" t="s">
        <v>127</v>
      </c>
      <c r="C322" s="45" t="s">
        <v>164</v>
      </c>
      <c r="D322" s="45"/>
      <c r="E322" s="46">
        <f>E323</f>
        <v>7000</v>
      </c>
      <c r="F322" s="46">
        <f>F323</f>
        <v>0</v>
      </c>
      <c r="G322" s="46">
        <f>G323</f>
        <v>7000</v>
      </c>
    </row>
    <row r="323" spans="1:7" ht="31.5">
      <c r="A323" s="43" t="s">
        <v>12</v>
      </c>
      <c r="B323" s="23" t="s">
        <v>127</v>
      </c>
      <c r="C323" s="45" t="s">
        <v>164</v>
      </c>
      <c r="D323" s="45" t="s">
        <v>13</v>
      </c>
      <c r="E323" s="46">
        <v>7000</v>
      </c>
      <c r="F323" s="46"/>
      <c r="G323" s="46">
        <f>E323+F323</f>
        <v>7000</v>
      </c>
    </row>
    <row r="324" spans="1:7" ht="78.75">
      <c r="A324" s="43" t="s">
        <v>81</v>
      </c>
      <c r="B324" s="45" t="s">
        <v>127</v>
      </c>
      <c r="C324" s="45" t="s">
        <v>166</v>
      </c>
      <c r="D324" s="45"/>
      <c r="E324" s="46">
        <f>E326+E325</f>
        <v>25387.6</v>
      </c>
      <c r="F324" s="46">
        <f>F326+F325</f>
        <v>0</v>
      </c>
      <c r="G324" s="46">
        <f>G326+G325</f>
        <v>25387.6</v>
      </c>
    </row>
    <row r="325" spans="1:7" ht="15.75">
      <c r="A325" s="43" t="s">
        <v>31</v>
      </c>
      <c r="B325" s="45" t="s">
        <v>127</v>
      </c>
      <c r="C325" s="45" t="s">
        <v>166</v>
      </c>
      <c r="D325" s="45" t="s">
        <v>19</v>
      </c>
      <c r="E325" s="46">
        <v>1408.8</v>
      </c>
      <c r="F325" s="46"/>
      <c r="G325" s="46">
        <f>E325+F325</f>
        <v>1408.8</v>
      </c>
    </row>
    <row r="326" spans="1:7" ht="31.5">
      <c r="A326" s="43" t="s">
        <v>12</v>
      </c>
      <c r="B326" s="45" t="s">
        <v>127</v>
      </c>
      <c r="C326" s="45" t="s">
        <v>166</v>
      </c>
      <c r="D326" s="45" t="s">
        <v>13</v>
      </c>
      <c r="E326" s="46">
        <v>23978.8</v>
      </c>
      <c r="F326" s="46"/>
      <c r="G326" s="46">
        <f>E326+F326</f>
        <v>23978.8</v>
      </c>
    </row>
    <row r="327" spans="1:7" ht="94.5">
      <c r="A327" s="60" t="s">
        <v>283</v>
      </c>
      <c r="B327" s="45" t="s">
        <v>127</v>
      </c>
      <c r="C327" s="45" t="s">
        <v>167</v>
      </c>
      <c r="D327" s="45"/>
      <c r="E327" s="46">
        <f>E328</f>
        <v>1829</v>
      </c>
      <c r="F327" s="46">
        <f>F328</f>
        <v>0</v>
      </c>
      <c r="G327" s="46">
        <f>G328</f>
        <v>1829</v>
      </c>
    </row>
    <row r="328" spans="1:7" ht="15.75">
      <c r="A328" s="43" t="s">
        <v>31</v>
      </c>
      <c r="B328" s="45" t="s">
        <v>127</v>
      </c>
      <c r="C328" s="45" t="s">
        <v>167</v>
      </c>
      <c r="D328" s="45" t="s">
        <v>19</v>
      </c>
      <c r="E328" s="46">
        <v>1829</v>
      </c>
      <c r="F328" s="46"/>
      <c r="G328" s="46">
        <f>E328+F328</f>
        <v>1829</v>
      </c>
    </row>
    <row r="329" spans="1:7" ht="31.5">
      <c r="A329" s="12" t="s">
        <v>92</v>
      </c>
      <c r="B329" s="113" t="s">
        <v>127</v>
      </c>
      <c r="C329" s="13" t="s">
        <v>168</v>
      </c>
      <c r="D329" s="13" t="s">
        <v>0</v>
      </c>
      <c r="E329" s="14">
        <f>E330+E334+E343+E341+E332+E339+E337</f>
        <v>578213.3</v>
      </c>
      <c r="F329" s="14">
        <f>F330+F334+F343+F341+F332+F339+F337</f>
        <v>65369.09999999999</v>
      </c>
      <c r="G329" s="14">
        <f>G330+G334+G343+G341+G332+G339+G337</f>
        <v>643582.4</v>
      </c>
    </row>
    <row r="330" spans="1:7" ht="31.5">
      <c r="A330" s="43" t="s">
        <v>29</v>
      </c>
      <c r="B330" s="45" t="s">
        <v>127</v>
      </c>
      <c r="C330" s="45" t="s">
        <v>169</v>
      </c>
      <c r="D330" s="45"/>
      <c r="E330" s="46">
        <f>E331</f>
        <v>108533.6</v>
      </c>
      <c r="F330" s="46">
        <f>F331</f>
        <v>-6853.3</v>
      </c>
      <c r="G330" s="46">
        <f>G331</f>
        <v>101680.3</v>
      </c>
    </row>
    <row r="331" spans="1:7" ht="31.5">
      <c r="A331" s="43" t="s">
        <v>12</v>
      </c>
      <c r="B331" s="23" t="s">
        <v>127</v>
      </c>
      <c r="C331" s="45" t="s">
        <v>169</v>
      </c>
      <c r="D331" s="45" t="s">
        <v>13</v>
      </c>
      <c r="E331" s="40">
        <v>108533.6</v>
      </c>
      <c r="F331" s="40">
        <v>-6853.3</v>
      </c>
      <c r="G331" s="40">
        <f>E331+F331</f>
        <v>101680.3</v>
      </c>
    </row>
    <row r="332" spans="1:7" ht="47.25">
      <c r="A332" s="43" t="s">
        <v>82</v>
      </c>
      <c r="B332" s="23" t="s">
        <v>127</v>
      </c>
      <c r="C332" s="45" t="s">
        <v>171</v>
      </c>
      <c r="D332" s="45"/>
      <c r="E332" s="46">
        <f>E333</f>
        <v>441630.5</v>
      </c>
      <c r="F332" s="46">
        <f>F333</f>
        <v>72067.4</v>
      </c>
      <c r="G332" s="46">
        <f>G333</f>
        <v>513697.9</v>
      </c>
    </row>
    <row r="333" spans="1:7" ht="31.5">
      <c r="A333" s="43" t="s">
        <v>12</v>
      </c>
      <c r="B333" s="45" t="s">
        <v>127</v>
      </c>
      <c r="C333" s="45" t="s">
        <v>171</v>
      </c>
      <c r="D333" s="45" t="s">
        <v>13</v>
      </c>
      <c r="E333" s="46">
        <v>441630.5</v>
      </c>
      <c r="F333" s="46">
        <v>72067.4</v>
      </c>
      <c r="G333" s="46">
        <f>E333+F333</f>
        <v>513697.9</v>
      </c>
    </row>
    <row r="334" spans="1:7" ht="31.5">
      <c r="A334" s="43" t="s">
        <v>32</v>
      </c>
      <c r="B334" s="45" t="s">
        <v>127</v>
      </c>
      <c r="C334" s="45" t="s">
        <v>179</v>
      </c>
      <c r="D334" s="45"/>
      <c r="E334" s="46">
        <f>E335+E336</f>
        <v>3194.1</v>
      </c>
      <c r="F334" s="46">
        <f>F335+F336</f>
        <v>0</v>
      </c>
      <c r="G334" s="46">
        <f>G335+G336</f>
        <v>3194.1</v>
      </c>
    </row>
    <row r="335" spans="1:7" ht="31.5">
      <c r="A335" s="24" t="s">
        <v>33</v>
      </c>
      <c r="B335" s="45" t="s">
        <v>127</v>
      </c>
      <c r="C335" s="45" t="s">
        <v>179</v>
      </c>
      <c r="D335" s="45" t="s">
        <v>28</v>
      </c>
      <c r="E335" s="46">
        <v>3164.1</v>
      </c>
      <c r="F335" s="46"/>
      <c r="G335" s="46">
        <f>E335+F335</f>
        <v>3164.1</v>
      </c>
    </row>
    <row r="336" spans="1:7" ht="31.5">
      <c r="A336" s="24" t="s">
        <v>12</v>
      </c>
      <c r="B336" s="45" t="s">
        <v>127</v>
      </c>
      <c r="C336" s="45" t="s">
        <v>179</v>
      </c>
      <c r="D336" s="45" t="s">
        <v>13</v>
      </c>
      <c r="E336" s="46">
        <v>30</v>
      </c>
      <c r="F336" s="46">
        <v>0</v>
      </c>
      <c r="G336" s="46">
        <f>E336+F336</f>
        <v>30</v>
      </c>
    </row>
    <row r="337" spans="1:7" ht="31.5">
      <c r="A337" s="43" t="s">
        <v>295</v>
      </c>
      <c r="B337" s="45" t="s">
        <v>127</v>
      </c>
      <c r="C337" s="45" t="s">
        <v>334</v>
      </c>
      <c r="D337" s="45"/>
      <c r="E337" s="46">
        <f>E338</f>
        <v>37</v>
      </c>
      <c r="F337" s="46">
        <f>F338</f>
        <v>293</v>
      </c>
      <c r="G337" s="46">
        <f>G338</f>
        <v>330</v>
      </c>
    </row>
    <row r="338" spans="1:7" ht="31.5">
      <c r="A338" s="43" t="s">
        <v>12</v>
      </c>
      <c r="B338" s="45" t="s">
        <v>127</v>
      </c>
      <c r="C338" s="45" t="s">
        <v>334</v>
      </c>
      <c r="D338" s="45" t="s">
        <v>13</v>
      </c>
      <c r="E338" s="46">
        <v>37</v>
      </c>
      <c r="F338" s="46">
        <v>293</v>
      </c>
      <c r="G338" s="46">
        <f>E338+F338</f>
        <v>330</v>
      </c>
    </row>
    <row r="339" spans="1:7" ht="63">
      <c r="A339" s="43" t="s">
        <v>140</v>
      </c>
      <c r="B339" s="45" t="s">
        <v>127</v>
      </c>
      <c r="C339" s="30" t="s">
        <v>268</v>
      </c>
      <c r="D339" s="45"/>
      <c r="E339" s="40">
        <f>E340</f>
        <v>20738.4</v>
      </c>
      <c r="F339" s="40">
        <f>F340</f>
        <v>-138</v>
      </c>
      <c r="G339" s="40">
        <f>G340</f>
        <v>20600.4</v>
      </c>
    </row>
    <row r="340" spans="1:7" ht="31.5">
      <c r="A340" s="43" t="s">
        <v>12</v>
      </c>
      <c r="B340" s="45" t="s">
        <v>127</v>
      </c>
      <c r="C340" s="30" t="s">
        <v>268</v>
      </c>
      <c r="D340" s="45" t="s">
        <v>13</v>
      </c>
      <c r="E340" s="40">
        <f>20531+207.4</f>
        <v>20738.4</v>
      </c>
      <c r="F340" s="40">
        <v>-138</v>
      </c>
      <c r="G340" s="40">
        <f>E340+F340</f>
        <v>20600.4</v>
      </c>
    </row>
    <row r="341" spans="1:7" ht="63">
      <c r="A341" s="43" t="s">
        <v>129</v>
      </c>
      <c r="B341" s="45" t="s">
        <v>127</v>
      </c>
      <c r="C341" s="45" t="s">
        <v>170</v>
      </c>
      <c r="D341" s="45"/>
      <c r="E341" s="46">
        <f>E342</f>
        <v>18.7</v>
      </c>
      <c r="F341" s="46">
        <f>F342</f>
        <v>0</v>
      </c>
      <c r="G341" s="46">
        <f>G342</f>
        <v>18.7</v>
      </c>
    </row>
    <row r="342" spans="1:7" ht="15.75">
      <c r="A342" s="43" t="s">
        <v>31</v>
      </c>
      <c r="B342" s="45" t="s">
        <v>127</v>
      </c>
      <c r="C342" s="45" t="s">
        <v>170</v>
      </c>
      <c r="D342" s="45" t="s">
        <v>19</v>
      </c>
      <c r="E342" s="46">
        <v>18.7</v>
      </c>
      <c r="F342" s="46"/>
      <c r="G342" s="46">
        <f>E342+F342</f>
        <v>18.7</v>
      </c>
    </row>
    <row r="343" spans="1:7" ht="94.5">
      <c r="A343" s="60" t="s">
        <v>283</v>
      </c>
      <c r="B343" s="45" t="s">
        <v>127</v>
      </c>
      <c r="C343" s="45" t="s">
        <v>172</v>
      </c>
      <c r="D343" s="45"/>
      <c r="E343" s="46">
        <f>E344</f>
        <v>4061</v>
      </c>
      <c r="F343" s="46">
        <f>F344</f>
        <v>0</v>
      </c>
      <c r="G343" s="46">
        <f>G344</f>
        <v>4061</v>
      </c>
    </row>
    <row r="344" spans="1:7" ht="15.75">
      <c r="A344" s="43" t="s">
        <v>31</v>
      </c>
      <c r="B344" s="45" t="s">
        <v>127</v>
      </c>
      <c r="C344" s="45" t="s">
        <v>172</v>
      </c>
      <c r="D344" s="45" t="s">
        <v>19</v>
      </c>
      <c r="E344" s="46">
        <v>4061</v>
      </c>
      <c r="F344" s="46"/>
      <c r="G344" s="46">
        <f>E344+F344</f>
        <v>4061</v>
      </c>
    </row>
    <row r="345" spans="1:7" ht="15.75">
      <c r="A345" s="12" t="s">
        <v>93</v>
      </c>
      <c r="B345" s="113" t="s">
        <v>127</v>
      </c>
      <c r="C345" s="13" t="s">
        <v>173</v>
      </c>
      <c r="D345" s="13" t="s">
        <v>0</v>
      </c>
      <c r="E345" s="14">
        <f>E346+E350+E348</f>
        <v>31144.5</v>
      </c>
      <c r="F345" s="14">
        <f>F346+F350+F348</f>
        <v>-450</v>
      </c>
      <c r="G345" s="14">
        <f>G346+G350+G348</f>
        <v>30694.5</v>
      </c>
    </row>
    <row r="346" spans="1:7" ht="31.5">
      <c r="A346" s="43" t="s">
        <v>29</v>
      </c>
      <c r="B346" s="45" t="s">
        <v>127</v>
      </c>
      <c r="C346" s="45" t="s">
        <v>174</v>
      </c>
      <c r="D346" s="45"/>
      <c r="E346" s="46">
        <f>E347</f>
        <v>28709.8</v>
      </c>
      <c r="F346" s="46">
        <f>F347</f>
        <v>-450</v>
      </c>
      <c r="G346" s="46">
        <f>G347</f>
        <v>28259.8</v>
      </c>
    </row>
    <row r="347" spans="1:7" ht="31.5">
      <c r="A347" s="43" t="s">
        <v>12</v>
      </c>
      <c r="B347" s="45" t="s">
        <v>127</v>
      </c>
      <c r="C347" s="45" t="s">
        <v>174</v>
      </c>
      <c r="D347" s="45" t="s">
        <v>13</v>
      </c>
      <c r="E347" s="40">
        <v>28709.8</v>
      </c>
      <c r="F347" s="226">
        <v>-450</v>
      </c>
      <c r="G347" s="40">
        <f>F347+E347</f>
        <v>28259.8</v>
      </c>
    </row>
    <row r="348" spans="1:7" ht="63">
      <c r="A348" s="43" t="s">
        <v>387</v>
      </c>
      <c r="B348" s="45" t="s">
        <v>127</v>
      </c>
      <c r="C348" s="45" t="s">
        <v>390</v>
      </c>
      <c r="D348" s="45"/>
      <c r="E348" s="40">
        <f>E349</f>
        <v>2265.7</v>
      </c>
      <c r="F348" s="40">
        <f>F349</f>
        <v>0</v>
      </c>
      <c r="G348" s="40">
        <f>G349</f>
        <v>2265.7</v>
      </c>
    </row>
    <row r="349" spans="1:7" ht="31.5">
      <c r="A349" s="43" t="s">
        <v>12</v>
      </c>
      <c r="B349" s="45" t="s">
        <v>127</v>
      </c>
      <c r="C349" s="45" t="s">
        <v>390</v>
      </c>
      <c r="D349" s="45" t="s">
        <v>13</v>
      </c>
      <c r="E349" s="40">
        <v>2265.7</v>
      </c>
      <c r="F349" s="40">
        <v>0</v>
      </c>
      <c r="G349" s="40">
        <f>E349+F349</f>
        <v>2265.7</v>
      </c>
    </row>
    <row r="350" spans="1:7" ht="94.5">
      <c r="A350" s="60" t="s">
        <v>283</v>
      </c>
      <c r="B350" s="45" t="s">
        <v>127</v>
      </c>
      <c r="C350" s="45" t="s">
        <v>175</v>
      </c>
      <c r="D350" s="45"/>
      <c r="E350" s="46">
        <f>E351</f>
        <v>169</v>
      </c>
      <c r="F350" s="46">
        <f>F351</f>
        <v>0</v>
      </c>
      <c r="G350" s="46">
        <f>G351</f>
        <v>169</v>
      </c>
    </row>
    <row r="351" spans="1:7" ht="15.75">
      <c r="A351" s="43" t="s">
        <v>31</v>
      </c>
      <c r="B351" s="45" t="s">
        <v>127</v>
      </c>
      <c r="C351" s="45" t="s">
        <v>175</v>
      </c>
      <c r="D351" s="45" t="s">
        <v>19</v>
      </c>
      <c r="E351" s="46">
        <v>169</v>
      </c>
      <c r="F351" s="46"/>
      <c r="G351" s="46">
        <f>E351+F351</f>
        <v>169</v>
      </c>
    </row>
    <row r="352" spans="1:7" ht="31.5">
      <c r="A352" s="12" t="s">
        <v>94</v>
      </c>
      <c r="B352" s="113" t="s">
        <v>127</v>
      </c>
      <c r="C352" s="13" t="s">
        <v>183</v>
      </c>
      <c r="D352" s="13" t="s">
        <v>0</v>
      </c>
      <c r="E352" s="14">
        <f>E353</f>
        <v>5396.099999999999</v>
      </c>
      <c r="F352" s="14">
        <f>F353</f>
        <v>-146.5</v>
      </c>
      <c r="G352" s="14">
        <f>G353</f>
        <v>5249.599999999999</v>
      </c>
    </row>
    <row r="353" spans="1:7" ht="31.5">
      <c r="A353" s="43" t="s">
        <v>267</v>
      </c>
      <c r="B353" s="45" t="s">
        <v>127</v>
      </c>
      <c r="C353" s="45" t="s">
        <v>259</v>
      </c>
      <c r="D353" s="45"/>
      <c r="E353" s="46">
        <f>E355+E356+E354</f>
        <v>5396.099999999999</v>
      </c>
      <c r="F353" s="46">
        <f>F355+F356+F354</f>
        <v>-146.5</v>
      </c>
      <c r="G353" s="46">
        <f>G355+G356+G354</f>
        <v>5249.599999999999</v>
      </c>
    </row>
    <row r="354" spans="1:7" ht="63">
      <c r="A354" s="43" t="s">
        <v>17</v>
      </c>
      <c r="B354" s="45" t="s">
        <v>127</v>
      </c>
      <c r="C354" s="45" t="s">
        <v>259</v>
      </c>
      <c r="D354" s="45" t="s">
        <v>18</v>
      </c>
      <c r="E354" s="46">
        <v>8.2</v>
      </c>
      <c r="F354" s="46"/>
      <c r="G354" s="46">
        <f>E354+F354</f>
        <v>8.2</v>
      </c>
    </row>
    <row r="355" spans="1:7" ht="31.5">
      <c r="A355" s="43" t="s">
        <v>15</v>
      </c>
      <c r="B355" s="45" t="s">
        <v>127</v>
      </c>
      <c r="C355" s="45" t="s">
        <v>259</v>
      </c>
      <c r="D355" s="45" t="s">
        <v>10</v>
      </c>
      <c r="E355" s="46">
        <v>387.6</v>
      </c>
      <c r="F355" s="46">
        <v>-172.6</v>
      </c>
      <c r="G355" s="46">
        <f>E355+F355</f>
        <v>215.00000000000003</v>
      </c>
    </row>
    <row r="356" spans="1:7" ht="31.5">
      <c r="A356" s="85" t="s">
        <v>12</v>
      </c>
      <c r="B356" s="45" t="s">
        <v>127</v>
      </c>
      <c r="C356" s="45" t="s">
        <v>259</v>
      </c>
      <c r="D356" s="45" t="s">
        <v>13</v>
      </c>
      <c r="E356" s="46">
        <f>2152.2+2848.1</f>
        <v>5000.299999999999</v>
      </c>
      <c r="F356" s="46">
        <f>-146.5+172.6</f>
        <v>26.099999999999994</v>
      </c>
      <c r="G356" s="46">
        <f>E356+F356</f>
        <v>5026.4</v>
      </c>
    </row>
    <row r="357" spans="1:7" ht="31.5">
      <c r="A357" s="12" t="s">
        <v>87</v>
      </c>
      <c r="B357" s="113" t="s">
        <v>127</v>
      </c>
      <c r="C357" s="13" t="s">
        <v>176</v>
      </c>
      <c r="D357" s="13" t="s">
        <v>0</v>
      </c>
      <c r="E357" s="14">
        <f>E358+E362</f>
        <v>60237</v>
      </c>
      <c r="F357" s="14">
        <f>F358+F362</f>
        <v>0</v>
      </c>
      <c r="G357" s="14">
        <f>G358+G362</f>
        <v>60237</v>
      </c>
    </row>
    <row r="358" spans="1:7" ht="31.5">
      <c r="A358" s="43" t="s">
        <v>16</v>
      </c>
      <c r="B358" s="45" t="s">
        <v>127</v>
      </c>
      <c r="C358" s="45" t="s">
        <v>177</v>
      </c>
      <c r="D358" s="45"/>
      <c r="E358" s="46">
        <f>E359+E360+E361</f>
        <v>30948.1</v>
      </c>
      <c r="F358" s="46">
        <f>F359+F360+F361</f>
        <v>99.9</v>
      </c>
      <c r="G358" s="46">
        <f>G359+G360+G361</f>
        <v>31048</v>
      </c>
    </row>
    <row r="359" spans="1:7" ht="63">
      <c r="A359" s="43" t="s">
        <v>17</v>
      </c>
      <c r="B359" s="45" t="s">
        <v>127</v>
      </c>
      <c r="C359" s="45" t="s">
        <v>177</v>
      </c>
      <c r="D359" s="45" t="s">
        <v>18</v>
      </c>
      <c r="E359" s="46">
        <f>27113.8-872.2</f>
        <v>26241.6</v>
      </c>
      <c r="F359" s="46"/>
      <c r="G359" s="46">
        <f>E359+F359</f>
        <v>26241.6</v>
      </c>
    </row>
    <row r="360" spans="1:7" ht="31.5">
      <c r="A360" s="43" t="s">
        <v>15</v>
      </c>
      <c r="B360" s="45" t="s">
        <v>127</v>
      </c>
      <c r="C360" s="45" t="s">
        <v>177</v>
      </c>
      <c r="D360" s="45" t="s">
        <v>10</v>
      </c>
      <c r="E360" s="46">
        <v>4470.9</v>
      </c>
      <c r="F360" s="46">
        <v>0</v>
      </c>
      <c r="G360" s="46">
        <f>E360+F360</f>
        <v>4470.9</v>
      </c>
    </row>
    <row r="361" spans="1:7" ht="15.75">
      <c r="A361" s="80" t="s">
        <v>11</v>
      </c>
      <c r="B361" s="45" t="s">
        <v>127</v>
      </c>
      <c r="C361" s="45" t="s">
        <v>177</v>
      </c>
      <c r="D361" s="45" t="s">
        <v>14</v>
      </c>
      <c r="E361" s="40">
        <v>235.6</v>
      </c>
      <c r="F361" s="40">
        <v>99.9</v>
      </c>
      <c r="G361" s="46">
        <f>E361+F361</f>
        <v>335.5</v>
      </c>
    </row>
    <row r="362" spans="1:7" ht="31.5">
      <c r="A362" s="43" t="s">
        <v>63</v>
      </c>
      <c r="B362" s="45" t="s">
        <v>127</v>
      </c>
      <c r="C362" s="45" t="s">
        <v>184</v>
      </c>
      <c r="D362" s="45"/>
      <c r="E362" s="46">
        <f>E363+E364</f>
        <v>29288.9</v>
      </c>
      <c r="F362" s="46">
        <f>F363+F364</f>
        <v>-99.9</v>
      </c>
      <c r="G362" s="46">
        <f>G363+G364</f>
        <v>29189</v>
      </c>
    </row>
    <row r="363" spans="1:7" ht="63">
      <c r="A363" s="43" t="s">
        <v>17</v>
      </c>
      <c r="B363" s="45" t="s">
        <v>127</v>
      </c>
      <c r="C363" s="45" t="s">
        <v>178</v>
      </c>
      <c r="D363" s="45" t="s">
        <v>18</v>
      </c>
      <c r="E363" s="46">
        <v>27875.7</v>
      </c>
      <c r="F363" s="46"/>
      <c r="G363" s="46">
        <f>E363+F363</f>
        <v>27875.7</v>
      </c>
    </row>
    <row r="364" spans="1:8" ht="31.5">
      <c r="A364" s="43" t="s">
        <v>15</v>
      </c>
      <c r="B364" s="45" t="s">
        <v>127</v>
      </c>
      <c r="C364" s="45" t="s">
        <v>178</v>
      </c>
      <c r="D364" s="45" t="s">
        <v>10</v>
      </c>
      <c r="E364" s="40">
        <v>1413.2</v>
      </c>
      <c r="F364" s="40">
        <v>-99.9</v>
      </c>
      <c r="G364" s="46">
        <f>E364+F364</f>
        <v>1313.3</v>
      </c>
      <c r="H364" s="124"/>
    </row>
    <row r="365" spans="1:7" ht="31.5">
      <c r="A365" s="102" t="s">
        <v>102</v>
      </c>
      <c r="B365" s="96" t="s">
        <v>127</v>
      </c>
      <c r="C365" s="96" t="s">
        <v>234</v>
      </c>
      <c r="D365" s="96" t="s">
        <v>0</v>
      </c>
      <c r="E365" s="114">
        <f>E366</f>
        <v>1195.5</v>
      </c>
      <c r="F365" s="114">
        <f aca="true" t="shared" si="7" ref="F365:G367">F366</f>
        <v>0</v>
      </c>
      <c r="G365" s="114">
        <f t="shared" si="7"/>
        <v>1195.5</v>
      </c>
    </row>
    <row r="366" spans="1:7" ht="47.25">
      <c r="A366" s="12" t="s">
        <v>104</v>
      </c>
      <c r="B366" s="113" t="s">
        <v>127</v>
      </c>
      <c r="C366" s="13" t="s">
        <v>187</v>
      </c>
      <c r="D366" s="13" t="s">
        <v>0</v>
      </c>
      <c r="E366" s="14">
        <f>E367</f>
        <v>1195.5</v>
      </c>
      <c r="F366" s="14">
        <f t="shared" si="7"/>
        <v>0</v>
      </c>
      <c r="G366" s="14">
        <f t="shared" si="7"/>
        <v>1195.5</v>
      </c>
    </row>
    <row r="367" spans="1:7" ht="78.75">
      <c r="A367" s="44" t="s">
        <v>130</v>
      </c>
      <c r="B367" s="30" t="s">
        <v>127</v>
      </c>
      <c r="C367" s="38" t="s">
        <v>237</v>
      </c>
      <c r="D367" s="38"/>
      <c r="E367" s="68">
        <f>E368</f>
        <v>1195.5</v>
      </c>
      <c r="F367" s="68">
        <f t="shared" si="7"/>
        <v>0</v>
      </c>
      <c r="G367" s="68">
        <f t="shared" si="7"/>
        <v>1195.5</v>
      </c>
    </row>
    <row r="368" spans="1:7" ht="15.75">
      <c r="A368" s="44" t="s">
        <v>31</v>
      </c>
      <c r="B368" s="30" t="s">
        <v>127</v>
      </c>
      <c r="C368" s="38" t="s">
        <v>237</v>
      </c>
      <c r="D368" s="38" t="s">
        <v>19</v>
      </c>
      <c r="E368" s="68">
        <v>1195.5</v>
      </c>
      <c r="F368" s="68"/>
      <c r="G368" s="68">
        <f>E368+F368</f>
        <v>1195.5</v>
      </c>
    </row>
    <row r="369" spans="1:7" ht="15.75">
      <c r="A369" s="35" t="s">
        <v>131</v>
      </c>
      <c r="B369" s="36" t="s">
        <v>132</v>
      </c>
      <c r="C369" s="101"/>
      <c r="D369" s="111"/>
      <c r="E369" s="34">
        <f>E370+E376</f>
        <v>66477.6</v>
      </c>
      <c r="F369" s="34">
        <f>F370+F376</f>
        <v>-1272</v>
      </c>
      <c r="G369" s="34">
        <f>G370+G376</f>
        <v>65205.6</v>
      </c>
    </row>
    <row r="370" spans="1:7" ht="31.5">
      <c r="A370" s="102" t="s">
        <v>96</v>
      </c>
      <c r="B370" s="115" t="s">
        <v>132</v>
      </c>
      <c r="C370" s="96" t="s">
        <v>211</v>
      </c>
      <c r="D370" s="96" t="s">
        <v>0</v>
      </c>
      <c r="E370" s="103">
        <f aca="true" t="shared" si="8" ref="E370:G371">E371</f>
        <v>19435.299999999996</v>
      </c>
      <c r="F370" s="103">
        <f t="shared" si="8"/>
        <v>0</v>
      </c>
      <c r="G370" s="103">
        <f t="shared" si="8"/>
        <v>19435.299999999996</v>
      </c>
    </row>
    <row r="371" spans="1:7" ht="31.5">
      <c r="A371" s="12" t="s">
        <v>97</v>
      </c>
      <c r="B371" s="104" t="s">
        <v>132</v>
      </c>
      <c r="C371" s="13" t="s">
        <v>212</v>
      </c>
      <c r="D371" s="13" t="s">
        <v>0</v>
      </c>
      <c r="E371" s="14">
        <f t="shared" si="8"/>
        <v>19435.299999999996</v>
      </c>
      <c r="F371" s="14">
        <f t="shared" si="8"/>
        <v>0</v>
      </c>
      <c r="G371" s="14">
        <f t="shared" si="8"/>
        <v>19435.299999999996</v>
      </c>
    </row>
    <row r="372" spans="1:7" ht="31.5">
      <c r="A372" s="79" t="s">
        <v>16</v>
      </c>
      <c r="B372" s="45" t="s">
        <v>132</v>
      </c>
      <c r="C372" s="17" t="s">
        <v>213</v>
      </c>
      <c r="D372" s="23"/>
      <c r="E372" s="22">
        <f>SUM(E373:E375)</f>
        <v>19435.299999999996</v>
      </c>
      <c r="F372" s="22">
        <f>SUM(F373:F375)</f>
        <v>0</v>
      </c>
      <c r="G372" s="22">
        <f>SUM(G373:G375)</f>
        <v>19435.299999999996</v>
      </c>
    </row>
    <row r="373" spans="1:7" ht="63">
      <c r="A373" s="58" t="s">
        <v>17</v>
      </c>
      <c r="B373" s="45" t="s">
        <v>132</v>
      </c>
      <c r="C373" s="17" t="s">
        <v>213</v>
      </c>
      <c r="D373" s="45" t="s">
        <v>18</v>
      </c>
      <c r="E373" s="22">
        <f>18260.6-139.9-1.1</f>
        <v>18119.6</v>
      </c>
      <c r="F373" s="22"/>
      <c r="G373" s="22">
        <f>E373+F373</f>
        <v>18119.6</v>
      </c>
    </row>
    <row r="374" spans="1:7" ht="31.5">
      <c r="A374" s="48" t="s">
        <v>15</v>
      </c>
      <c r="B374" s="45" t="s">
        <v>132</v>
      </c>
      <c r="C374" s="17" t="s">
        <v>213</v>
      </c>
      <c r="D374" s="45" t="s">
        <v>10</v>
      </c>
      <c r="E374" s="22">
        <f>1283.4+8.7</f>
        <v>1292.1000000000001</v>
      </c>
      <c r="F374" s="22"/>
      <c r="G374" s="22">
        <f>E374+F374</f>
        <v>1292.1000000000001</v>
      </c>
    </row>
    <row r="375" spans="1:7" ht="15.75">
      <c r="A375" s="80" t="s">
        <v>11</v>
      </c>
      <c r="B375" s="45" t="s">
        <v>132</v>
      </c>
      <c r="C375" s="17" t="s">
        <v>213</v>
      </c>
      <c r="D375" s="45" t="s">
        <v>14</v>
      </c>
      <c r="E375" s="22">
        <v>23.6</v>
      </c>
      <c r="F375" s="22"/>
      <c r="G375" s="22">
        <f>E375+F375</f>
        <v>23.6</v>
      </c>
    </row>
    <row r="376" spans="1:7" ht="15.75">
      <c r="A376" s="95" t="s">
        <v>35</v>
      </c>
      <c r="B376" s="97" t="s">
        <v>132</v>
      </c>
      <c r="C376" s="97" t="s">
        <v>147</v>
      </c>
      <c r="D376" s="97" t="s">
        <v>0</v>
      </c>
      <c r="E376" s="98">
        <f>E383+E385+E387+E389+E391+E393+E381+E395+E397+E399+E379+E377</f>
        <v>47042.3</v>
      </c>
      <c r="F376" s="98">
        <f>F383+F385+F387+F389+F391+F393+F381+F395+F397+F399+F379+F377</f>
        <v>-1272</v>
      </c>
      <c r="G376" s="98">
        <f>G383+G385+G387+G389+G391+G393+G381+G395+G397+G399+G379+G377</f>
        <v>45770.3</v>
      </c>
    </row>
    <row r="377" spans="1:7" ht="31.5">
      <c r="A377" s="24" t="s">
        <v>77</v>
      </c>
      <c r="B377" s="30" t="s">
        <v>132</v>
      </c>
      <c r="C377" s="45" t="s">
        <v>155</v>
      </c>
      <c r="D377" s="70"/>
      <c r="E377" s="46">
        <f>E378</f>
        <v>45</v>
      </c>
      <c r="F377" s="46">
        <f>F378</f>
        <v>110</v>
      </c>
      <c r="G377" s="46">
        <f>G378</f>
        <v>155</v>
      </c>
    </row>
    <row r="378" spans="1:7" ht="15.75">
      <c r="A378" s="50" t="s">
        <v>11</v>
      </c>
      <c r="B378" s="45" t="s">
        <v>132</v>
      </c>
      <c r="C378" s="45" t="s">
        <v>155</v>
      </c>
      <c r="D378" s="45" t="s">
        <v>14</v>
      </c>
      <c r="E378" s="46">
        <v>45</v>
      </c>
      <c r="F378" s="46">
        <v>110</v>
      </c>
      <c r="G378" s="46">
        <f>E378+F378</f>
        <v>155</v>
      </c>
    </row>
    <row r="379" spans="1:7" ht="63">
      <c r="A379" s="24" t="s">
        <v>370</v>
      </c>
      <c r="B379" s="134" t="s">
        <v>132</v>
      </c>
      <c r="C379" s="134" t="s">
        <v>369</v>
      </c>
      <c r="D379" s="126"/>
      <c r="E379" s="46">
        <f>E380</f>
        <v>11.9</v>
      </c>
      <c r="F379" s="46">
        <f>F380</f>
        <v>0</v>
      </c>
      <c r="G379" s="46">
        <f>G380</f>
        <v>11.9</v>
      </c>
    </row>
    <row r="380" spans="1:7" ht="31.5">
      <c r="A380" s="48" t="s">
        <v>15</v>
      </c>
      <c r="B380" s="134" t="s">
        <v>132</v>
      </c>
      <c r="C380" s="134" t="s">
        <v>369</v>
      </c>
      <c r="D380" s="126" t="s">
        <v>10</v>
      </c>
      <c r="E380" s="46">
        <v>11.9</v>
      </c>
      <c r="F380" s="46">
        <v>0</v>
      </c>
      <c r="G380" s="46">
        <f>E380+F380</f>
        <v>11.9</v>
      </c>
    </row>
    <row r="381" spans="1:7" ht="31.5">
      <c r="A381" s="128" t="s">
        <v>53</v>
      </c>
      <c r="B381" s="134" t="s">
        <v>132</v>
      </c>
      <c r="C381" s="134" t="s">
        <v>145</v>
      </c>
      <c r="D381" s="126"/>
      <c r="E381" s="46">
        <f>E382</f>
        <v>1248.2</v>
      </c>
      <c r="F381" s="46">
        <f>F382</f>
        <v>0</v>
      </c>
      <c r="G381" s="46">
        <f>G382</f>
        <v>1248.2</v>
      </c>
    </row>
    <row r="382" spans="1:7" ht="15.75">
      <c r="A382" s="49" t="s">
        <v>48</v>
      </c>
      <c r="B382" s="45" t="s">
        <v>132</v>
      </c>
      <c r="C382" s="45" t="s">
        <v>145</v>
      </c>
      <c r="D382" s="45" t="s">
        <v>49</v>
      </c>
      <c r="E382" s="46">
        <v>1248.2</v>
      </c>
      <c r="F382" s="46"/>
      <c r="G382" s="46">
        <f>E382+F382</f>
        <v>1248.2</v>
      </c>
    </row>
    <row r="383" spans="1:7" ht="47.25">
      <c r="A383" s="86" t="s">
        <v>52</v>
      </c>
      <c r="B383" s="45" t="s">
        <v>132</v>
      </c>
      <c r="C383" s="45" t="s">
        <v>146</v>
      </c>
      <c r="D383" s="23"/>
      <c r="E383" s="46">
        <f>E384</f>
        <v>128.9</v>
      </c>
      <c r="F383" s="46">
        <f>F384</f>
        <v>0</v>
      </c>
      <c r="G383" s="46">
        <f>G384</f>
        <v>128.9</v>
      </c>
    </row>
    <row r="384" spans="1:7" ht="15.75">
      <c r="A384" s="49" t="s">
        <v>48</v>
      </c>
      <c r="B384" s="45" t="s">
        <v>132</v>
      </c>
      <c r="C384" s="45" t="s">
        <v>146</v>
      </c>
      <c r="D384" s="45" t="s">
        <v>49</v>
      </c>
      <c r="E384" s="46">
        <v>128.9</v>
      </c>
      <c r="F384" s="46"/>
      <c r="G384" s="46">
        <f>E384+F384</f>
        <v>128.9</v>
      </c>
    </row>
    <row r="385" spans="1:7" ht="78.75">
      <c r="A385" s="90" t="s">
        <v>279</v>
      </c>
      <c r="B385" s="45" t="s">
        <v>132</v>
      </c>
      <c r="C385" s="54" t="s">
        <v>150</v>
      </c>
      <c r="D385" s="55"/>
      <c r="E385" s="51">
        <f>E386</f>
        <v>3</v>
      </c>
      <c r="F385" s="51">
        <f>F386</f>
        <v>0</v>
      </c>
      <c r="G385" s="51">
        <f>G386</f>
        <v>3</v>
      </c>
    </row>
    <row r="386" spans="1:7" ht="31.5">
      <c r="A386" s="57" t="s">
        <v>15</v>
      </c>
      <c r="B386" s="45" t="s">
        <v>132</v>
      </c>
      <c r="C386" s="54" t="s">
        <v>150</v>
      </c>
      <c r="D386" s="55">
        <v>200</v>
      </c>
      <c r="E386" s="51">
        <v>3</v>
      </c>
      <c r="F386" s="51"/>
      <c r="G386" s="51">
        <f>E386+F386</f>
        <v>3</v>
      </c>
    </row>
    <row r="387" spans="1:7" ht="157.5">
      <c r="A387" s="87" t="s">
        <v>280</v>
      </c>
      <c r="B387" s="45" t="s">
        <v>132</v>
      </c>
      <c r="C387" s="116" t="s">
        <v>151</v>
      </c>
      <c r="D387" s="117"/>
      <c r="E387" s="51">
        <f>E388</f>
        <v>3</v>
      </c>
      <c r="F387" s="51">
        <f>F388</f>
        <v>0</v>
      </c>
      <c r="G387" s="51">
        <f>G388</f>
        <v>3</v>
      </c>
    </row>
    <row r="388" spans="1:7" ht="31.5">
      <c r="A388" s="57" t="s">
        <v>15</v>
      </c>
      <c r="B388" s="45" t="s">
        <v>132</v>
      </c>
      <c r="C388" s="116" t="s">
        <v>151</v>
      </c>
      <c r="D388" s="118">
        <v>200</v>
      </c>
      <c r="E388" s="51">
        <v>3</v>
      </c>
      <c r="F388" s="51"/>
      <c r="G388" s="51">
        <f>E388+F388</f>
        <v>3</v>
      </c>
    </row>
    <row r="389" spans="1:7" ht="31.5">
      <c r="A389" s="24" t="s">
        <v>50</v>
      </c>
      <c r="B389" s="45" t="s">
        <v>132</v>
      </c>
      <c r="C389" s="116" t="s">
        <v>152</v>
      </c>
      <c r="D389" s="52"/>
      <c r="E389" s="51">
        <f>E390</f>
        <v>1600.3</v>
      </c>
      <c r="F389" s="51">
        <f>F390</f>
        <v>0</v>
      </c>
      <c r="G389" s="51">
        <f>G390</f>
        <v>1600.3</v>
      </c>
    </row>
    <row r="390" spans="1:10" ht="15.75">
      <c r="A390" s="50" t="s">
        <v>48</v>
      </c>
      <c r="B390" s="45" t="s">
        <v>132</v>
      </c>
      <c r="C390" s="116" t="s">
        <v>152</v>
      </c>
      <c r="D390" s="45" t="s">
        <v>49</v>
      </c>
      <c r="E390" s="51">
        <v>1600.3</v>
      </c>
      <c r="F390" s="51"/>
      <c r="G390" s="51">
        <f>E390+F390</f>
        <v>1600.3</v>
      </c>
      <c r="J390" s="124">
        <f>F246+F268</f>
        <v>0</v>
      </c>
    </row>
    <row r="391" spans="1:7" ht="75">
      <c r="A391" s="88" t="s">
        <v>380</v>
      </c>
      <c r="B391" s="45" t="s">
        <v>132</v>
      </c>
      <c r="C391" s="116" t="s">
        <v>153</v>
      </c>
      <c r="D391" s="53"/>
      <c r="E391" s="51">
        <f>E392</f>
        <v>178.2</v>
      </c>
      <c r="F391" s="51">
        <f>F392</f>
        <v>0</v>
      </c>
      <c r="G391" s="51">
        <f>G392</f>
        <v>178.2</v>
      </c>
    </row>
    <row r="392" spans="1:7" ht="15.75">
      <c r="A392" s="50" t="s">
        <v>48</v>
      </c>
      <c r="B392" s="45" t="s">
        <v>132</v>
      </c>
      <c r="C392" s="116" t="s">
        <v>153</v>
      </c>
      <c r="D392" s="45" t="s">
        <v>49</v>
      </c>
      <c r="E392" s="51">
        <f>69.4+108.8</f>
        <v>178.2</v>
      </c>
      <c r="F392" s="51"/>
      <c r="G392" s="51">
        <f>E392+F392</f>
        <v>178.2</v>
      </c>
    </row>
    <row r="393" spans="1:7" ht="105">
      <c r="A393" s="121" t="s">
        <v>381</v>
      </c>
      <c r="B393" s="45" t="s">
        <v>132</v>
      </c>
      <c r="C393" s="116" t="s">
        <v>154</v>
      </c>
      <c r="D393" s="53"/>
      <c r="E393" s="51">
        <f>E394</f>
        <v>7</v>
      </c>
      <c r="F393" s="51">
        <f>F394</f>
        <v>0</v>
      </c>
      <c r="G393" s="51">
        <f>G394</f>
        <v>7</v>
      </c>
    </row>
    <row r="394" spans="1:7" ht="31.5">
      <c r="A394" s="50" t="s">
        <v>15</v>
      </c>
      <c r="B394" s="45" t="s">
        <v>132</v>
      </c>
      <c r="C394" s="116" t="s">
        <v>154</v>
      </c>
      <c r="D394" s="45" t="s">
        <v>10</v>
      </c>
      <c r="E394" s="51">
        <f>3.5+3.5</f>
        <v>7</v>
      </c>
      <c r="F394" s="51"/>
      <c r="G394" s="51">
        <f>E394+F394</f>
        <v>7</v>
      </c>
    </row>
    <row r="395" spans="1:7" ht="31.5">
      <c r="A395" s="24" t="s">
        <v>133</v>
      </c>
      <c r="B395" s="45" t="s">
        <v>132</v>
      </c>
      <c r="C395" s="45" t="s">
        <v>148</v>
      </c>
      <c r="D395" s="45" t="s">
        <v>0</v>
      </c>
      <c r="E395" s="51">
        <f>E396</f>
        <v>3500</v>
      </c>
      <c r="F395" s="51">
        <f>F396</f>
        <v>0</v>
      </c>
      <c r="G395" s="51">
        <f>G396</f>
        <v>3500</v>
      </c>
    </row>
    <row r="396" spans="1:7" ht="15.75">
      <c r="A396" s="50" t="s">
        <v>48</v>
      </c>
      <c r="B396" s="45" t="s">
        <v>132</v>
      </c>
      <c r="C396" s="45" t="s">
        <v>148</v>
      </c>
      <c r="D396" s="45" t="s">
        <v>49</v>
      </c>
      <c r="E396" s="51">
        <v>3500</v>
      </c>
      <c r="F396" s="51"/>
      <c r="G396" s="51">
        <f>E396+F396</f>
        <v>3500</v>
      </c>
    </row>
    <row r="397" spans="1:7" ht="31.5">
      <c r="A397" s="86" t="s">
        <v>51</v>
      </c>
      <c r="B397" s="45" t="s">
        <v>132</v>
      </c>
      <c r="C397" s="45" t="s">
        <v>149</v>
      </c>
      <c r="D397" s="52"/>
      <c r="E397" s="51">
        <f>E398</f>
        <v>19917.2</v>
      </c>
      <c r="F397" s="51">
        <f>F398</f>
        <v>1115</v>
      </c>
      <c r="G397" s="51">
        <f>G398</f>
        <v>21032.2</v>
      </c>
    </row>
    <row r="398" spans="1:9" ht="15.75">
      <c r="A398" s="50" t="s">
        <v>48</v>
      </c>
      <c r="B398" s="45" t="s">
        <v>132</v>
      </c>
      <c r="C398" s="45" t="s">
        <v>149</v>
      </c>
      <c r="D398" s="45" t="s">
        <v>49</v>
      </c>
      <c r="E398" s="51">
        <v>19917.2</v>
      </c>
      <c r="F398" s="51">
        <v>1115</v>
      </c>
      <c r="G398" s="51">
        <f>E398+F398</f>
        <v>21032.2</v>
      </c>
      <c r="I398">
        <f>SUBTOTAL(9,G62:G398)</f>
        <v>8443048.799999999</v>
      </c>
    </row>
    <row r="399" spans="1:7" ht="31.5">
      <c r="A399" s="91" t="s">
        <v>337</v>
      </c>
      <c r="B399" s="45">
        <v>992</v>
      </c>
      <c r="C399" s="65" t="s">
        <v>336</v>
      </c>
      <c r="D399" s="65"/>
      <c r="E399" s="51">
        <f>E400</f>
        <v>20399.6</v>
      </c>
      <c r="F399" s="51">
        <f>F400</f>
        <v>-2497</v>
      </c>
      <c r="G399" s="51">
        <f>G400</f>
        <v>17902.6</v>
      </c>
    </row>
    <row r="400" spans="1:7" ht="15.75">
      <c r="A400" s="63" t="s">
        <v>11</v>
      </c>
      <c r="B400" s="45">
        <v>992</v>
      </c>
      <c r="C400" s="65" t="s">
        <v>336</v>
      </c>
      <c r="D400" s="65">
        <v>800</v>
      </c>
      <c r="E400" s="51">
        <v>20399.6</v>
      </c>
      <c r="F400" s="51">
        <f>-20399.6+17902.6</f>
        <v>-2497</v>
      </c>
      <c r="G400" s="51">
        <f>E400+F400</f>
        <v>17902.6</v>
      </c>
    </row>
  </sheetData>
  <sheetProtection/>
  <autoFilter ref="A13:L400"/>
  <mergeCells count="13">
    <mergeCell ref="C6:G6"/>
    <mergeCell ref="C5:G5"/>
    <mergeCell ref="C11:C12"/>
    <mergeCell ref="D11:D12"/>
    <mergeCell ref="F11:F12"/>
    <mergeCell ref="G11:G12"/>
    <mergeCell ref="A11:A12"/>
    <mergeCell ref="F1:G1"/>
    <mergeCell ref="A9:G9"/>
    <mergeCell ref="C1:E1"/>
    <mergeCell ref="B11:B12"/>
    <mergeCell ref="E11:E12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2"/>
  <sheetViews>
    <sheetView view="pageBreakPreview" zoomScaleNormal="110" zoomScaleSheetLayoutView="100" zoomScalePageLayoutView="0" workbookViewId="0" topLeftCell="A28">
      <selection activeCell="F30" sqref="F30"/>
    </sheetView>
  </sheetViews>
  <sheetFormatPr defaultColWidth="9.140625" defaultRowHeight="12.75"/>
  <cols>
    <col min="1" max="1" width="45.7109375" style="0" customWidth="1"/>
    <col min="3" max="3" width="16.8515625" style="0" customWidth="1"/>
    <col min="5" max="5" width="15.7109375" style="0" customWidth="1"/>
    <col min="6" max="6" width="15.8515625" style="0" customWidth="1"/>
    <col min="7" max="7" width="16.8515625" style="0" customWidth="1"/>
    <col min="8" max="8" width="12.421875" style="0" customWidth="1"/>
  </cols>
  <sheetData>
    <row r="1" spans="5:9" ht="15.75">
      <c r="E1" s="236" t="s">
        <v>322</v>
      </c>
      <c r="F1" s="236"/>
      <c r="G1" s="203"/>
      <c r="H1" s="203"/>
      <c r="I1" s="203"/>
    </row>
    <row r="2" spans="3:9" ht="29.25" customHeight="1">
      <c r="C2" s="237" t="s">
        <v>399</v>
      </c>
      <c r="D2" s="237"/>
      <c r="E2" s="237"/>
      <c r="F2" s="237"/>
      <c r="G2" s="132"/>
      <c r="H2" s="132"/>
      <c r="I2" s="132"/>
    </row>
    <row r="4" spans="3:6" ht="15.75">
      <c r="C4" s="241" t="s">
        <v>322</v>
      </c>
      <c r="D4" s="241"/>
      <c r="E4" s="241"/>
      <c r="F4" s="241"/>
    </row>
    <row r="5" spans="3:6" ht="33" customHeight="1">
      <c r="C5" s="237" t="s">
        <v>363</v>
      </c>
      <c r="D5" s="237"/>
      <c r="E5" s="237"/>
      <c r="F5" s="237"/>
    </row>
    <row r="6" spans="3:6" ht="12.75">
      <c r="C6" s="131" t="s">
        <v>323</v>
      </c>
      <c r="D6" s="131"/>
      <c r="E6" s="131"/>
      <c r="F6" s="131"/>
    </row>
    <row r="7" spans="1:6" ht="61.5" customHeight="1">
      <c r="A7" s="242" t="s">
        <v>328</v>
      </c>
      <c r="B7" s="245"/>
      <c r="C7" s="245"/>
      <c r="D7" s="245"/>
      <c r="E7" s="245"/>
      <c r="F7" s="245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6" ht="15.75">
      <c r="A9" s="234" t="s">
        <v>3</v>
      </c>
      <c r="B9" s="247" t="s">
        <v>112</v>
      </c>
      <c r="C9" s="234" t="s">
        <v>1</v>
      </c>
      <c r="D9" s="234" t="s">
        <v>2</v>
      </c>
      <c r="E9" s="7" t="s">
        <v>306</v>
      </c>
      <c r="F9" s="7" t="s">
        <v>327</v>
      </c>
    </row>
    <row r="10" spans="1:6" ht="25.5">
      <c r="A10" s="246"/>
      <c r="B10" s="246"/>
      <c r="C10" s="235"/>
      <c r="D10" s="235"/>
      <c r="E10" s="146" t="s">
        <v>9</v>
      </c>
      <c r="F10" s="146" t="s">
        <v>9</v>
      </c>
    </row>
    <row r="11" spans="1:6" ht="12.75">
      <c r="A11" s="160" t="s">
        <v>4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</row>
    <row r="12" spans="1:8" ht="15.75">
      <c r="A12" s="7" t="s">
        <v>8</v>
      </c>
      <c r="B12" s="7"/>
      <c r="C12" s="7" t="s">
        <v>0</v>
      </c>
      <c r="D12" s="7" t="s">
        <v>0</v>
      </c>
      <c r="E12" s="8">
        <f>E13+E25+E193+E217+E236+E275</f>
        <v>1684997.5</v>
      </c>
      <c r="F12" s="8">
        <f>F13+F25+F193+F217+F236+F275</f>
        <v>1644599.1</v>
      </c>
      <c r="G12" s="201"/>
      <c r="H12" s="201"/>
    </row>
    <row r="13" spans="1:8" ht="15.75">
      <c r="A13" s="94" t="s">
        <v>134</v>
      </c>
      <c r="B13" s="36" t="s">
        <v>113</v>
      </c>
      <c r="C13" s="33"/>
      <c r="D13" s="33"/>
      <c r="E13" s="34">
        <f>E14</f>
        <v>4024.9000000000005</v>
      </c>
      <c r="F13" s="34">
        <f>F14</f>
        <v>3993.4999999999995</v>
      </c>
      <c r="G13" s="201"/>
      <c r="H13" s="201"/>
    </row>
    <row r="14" spans="1:6" ht="31.5">
      <c r="A14" s="95" t="s">
        <v>35</v>
      </c>
      <c r="B14" s="96" t="s">
        <v>113</v>
      </c>
      <c r="C14" s="97" t="s">
        <v>147</v>
      </c>
      <c r="D14" s="97" t="s">
        <v>0</v>
      </c>
      <c r="E14" s="98">
        <f>E15+E17+E21</f>
        <v>4024.9000000000005</v>
      </c>
      <c r="F14" s="98">
        <f>F15+F17+F21</f>
        <v>3993.4999999999995</v>
      </c>
    </row>
    <row r="15" spans="1:6" ht="31.5">
      <c r="A15" s="25" t="s">
        <v>114</v>
      </c>
      <c r="B15" s="23" t="s">
        <v>113</v>
      </c>
      <c r="C15" s="45" t="s">
        <v>158</v>
      </c>
      <c r="D15" s="23"/>
      <c r="E15" s="46">
        <f>E16</f>
        <v>1166.3</v>
      </c>
      <c r="F15" s="46">
        <f>F16</f>
        <v>1166.3</v>
      </c>
    </row>
    <row r="16" spans="1:9" ht="94.5">
      <c r="A16" s="58" t="s">
        <v>17</v>
      </c>
      <c r="B16" s="23" t="s">
        <v>113</v>
      </c>
      <c r="C16" s="45" t="s">
        <v>158</v>
      </c>
      <c r="D16" s="23" t="s">
        <v>18</v>
      </c>
      <c r="E16" s="46">
        <v>1166.3</v>
      </c>
      <c r="F16" s="46">
        <v>1166.3</v>
      </c>
      <c r="H16" s="124"/>
      <c r="I16" s="124"/>
    </row>
    <row r="17" spans="1:6" ht="47.25">
      <c r="A17" s="58" t="s">
        <v>36</v>
      </c>
      <c r="B17" s="23" t="s">
        <v>113</v>
      </c>
      <c r="C17" s="45" t="s">
        <v>159</v>
      </c>
      <c r="D17" s="45" t="s">
        <v>0</v>
      </c>
      <c r="E17" s="46">
        <f>E19+E18+E20</f>
        <v>460.99999999999994</v>
      </c>
      <c r="F17" s="46">
        <f>F19+F18+F20</f>
        <v>461.9</v>
      </c>
    </row>
    <row r="18" spans="1:6" ht="94.5">
      <c r="A18" s="58" t="s">
        <v>17</v>
      </c>
      <c r="B18" s="23" t="s">
        <v>113</v>
      </c>
      <c r="C18" s="45" t="s">
        <v>159</v>
      </c>
      <c r="D18" s="45" t="s">
        <v>18</v>
      </c>
      <c r="E18" s="46">
        <v>102.6</v>
      </c>
      <c r="F18" s="46">
        <v>104.6</v>
      </c>
    </row>
    <row r="19" spans="1:6" ht="31.5">
      <c r="A19" s="48" t="s">
        <v>15</v>
      </c>
      <c r="B19" s="23" t="s">
        <v>113</v>
      </c>
      <c r="C19" s="45" t="s">
        <v>159</v>
      </c>
      <c r="D19" s="45" t="s">
        <v>10</v>
      </c>
      <c r="E19" s="46">
        <v>355.2</v>
      </c>
      <c r="F19" s="46">
        <v>354.2</v>
      </c>
    </row>
    <row r="20" spans="1:6" ht="15.75">
      <c r="A20" s="48" t="s">
        <v>11</v>
      </c>
      <c r="B20" s="23" t="s">
        <v>113</v>
      </c>
      <c r="C20" s="45" t="s">
        <v>159</v>
      </c>
      <c r="D20" s="45" t="s">
        <v>14</v>
      </c>
      <c r="E20" s="46">
        <v>3.2</v>
      </c>
      <c r="F20" s="46">
        <v>3.1</v>
      </c>
    </row>
    <row r="21" spans="1:6" ht="47.25">
      <c r="A21" s="58" t="s">
        <v>37</v>
      </c>
      <c r="B21" s="23" t="s">
        <v>113</v>
      </c>
      <c r="C21" s="45" t="s">
        <v>157</v>
      </c>
      <c r="D21" s="45" t="s">
        <v>0</v>
      </c>
      <c r="E21" s="46">
        <f>E22+E23+E24</f>
        <v>2397.6000000000004</v>
      </c>
      <c r="F21" s="46">
        <f>F22+F23+F24</f>
        <v>2365.2999999999997</v>
      </c>
    </row>
    <row r="22" spans="1:8" ht="94.5">
      <c r="A22" s="58" t="s">
        <v>17</v>
      </c>
      <c r="B22" s="23" t="s">
        <v>113</v>
      </c>
      <c r="C22" s="45" t="s">
        <v>157</v>
      </c>
      <c r="D22" s="45" t="s">
        <v>18</v>
      </c>
      <c r="E22" s="46">
        <f>2191.3-55.1+0.1</f>
        <v>2136.3</v>
      </c>
      <c r="F22" s="46">
        <f>2192.6-96.4+0.1</f>
        <v>2096.2999999999997</v>
      </c>
      <c r="G22" s="183" t="s">
        <v>352</v>
      </c>
      <c r="H22" s="183"/>
    </row>
    <row r="23" spans="1:6" ht="31.5">
      <c r="A23" s="48" t="s">
        <v>15</v>
      </c>
      <c r="B23" s="23" t="s">
        <v>113</v>
      </c>
      <c r="C23" s="45" t="s">
        <v>157</v>
      </c>
      <c r="D23" s="23" t="s">
        <v>10</v>
      </c>
      <c r="E23" s="46">
        <f>261.4-1.8-0.1</f>
        <v>259.49999999999994</v>
      </c>
      <c r="F23" s="46">
        <f>269.1-1.8-0.1</f>
        <v>267.2</v>
      </c>
    </row>
    <row r="24" spans="1:6" ht="15.75">
      <c r="A24" s="48" t="s">
        <v>11</v>
      </c>
      <c r="B24" s="23" t="s">
        <v>113</v>
      </c>
      <c r="C24" s="45" t="s">
        <v>157</v>
      </c>
      <c r="D24" s="23" t="s">
        <v>14</v>
      </c>
      <c r="E24" s="46">
        <v>1.8</v>
      </c>
      <c r="F24" s="46">
        <v>1.8</v>
      </c>
    </row>
    <row r="25" spans="1:8" ht="31.5">
      <c r="A25" s="99" t="s">
        <v>135</v>
      </c>
      <c r="B25" s="36" t="s">
        <v>115</v>
      </c>
      <c r="C25" s="100"/>
      <c r="D25" s="101"/>
      <c r="E25" s="37">
        <f>E26+E37+E46+E88+E97+E142+E160+E178+E79</f>
        <v>300744.1</v>
      </c>
      <c r="F25" s="37">
        <f>F26+F37+F46+F88+F97+F142+F160+F178+F79</f>
        <v>280730.9</v>
      </c>
      <c r="G25" s="129"/>
      <c r="H25" s="129"/>
    </row>
    <row r="26" spans="1:9" ht="31.5">
      <c r="A26" s="102" t="s">
        <v>72</v>
      </c>
      <c r="B26" s="97" t="s">
        <v>115</v>
      </c>
      <c r="C26" s="96" t="s">
        <v>143</v>
      </c>
      <c r="D26" s="96" t="s">
        <v>0</v>
      </c>
      <c r="E26" s="103">
        <f>E27+E30</f>
        <v>869.3</v>
      </c>
      <c r="F26" s="103">
        <f>F27+F30</f>
        <v>869.3</v>
      </c>
      <c r="G26" s="178"/>
      <c r="H26" s="178"/>
      <c r="I26" s="178"/>
    </row>
    <row r="27" spans="1:8" ht="31.5">
      <c r="A27" s="15" t="s">
        <v>338</v>
      </c>
      <c r="B27" s="104" t="s">
        <v>115</v>
      </c>
      <c r="C27" s="13" t="s">
        <v>339</v>
      </c>
      <c r="D27" s="13" t="s">
        <v>0</v>
      </c>
      <c r="E27" s="14">
        <f>E28</f>
        <v>100</v>
      </c>
      <c r="F27" s="14">
        <f>F28</f>
        <v>100</v>
      </c>
      <c r="G27" s="178"/>
      <c r="H27" s="178"/>
    </row>
    <row r="28" spans="1:8" ht="31.5">
      <c r="A28" s="48" t="s">
        <v>359</v>
      </c>
      <c r="B28" s="30" t="s">
        <v>115</v>
      </c>
      <c r="C28" s="17" t="s">
        <v>354</v>
      </c>
      <c r="D28" s="45"/>
      <c r="E28" s="135">
        <f>E29</f>
        <v>100</v>
      </c>
      <c r="F28" s="135">
        <f>F29</f>
        <v>100</v>
      </c>
      <c r="G28" s="178"/>
      <c r="H28" s="178"/>
    </row>
    <row r="29" spans="1:8" ht="31.5">
      <c r="A29" s="137" t="s">
        <v>15</v>
      </c>
      <c r="B29" s="30" t="s">
        <v>115</v>
      </c>
      <c r="C29" s="17" t="s">
        <v>354</v>
      </c>
      <c r="D29" s="45" t="s">
        <v>10</v>
      </c>
      <c r="E29" s="46">
        <v>100</v>
      </c>
      <c r="F29" s="46">
        <v>100</v>
      </c>
      <c r="G29" s="178"/>
      <c r="H29" s="178"/>
    </row>
    <row r="30" spans="1:6" ht="47.25">
      <c r="A30" s="15" t="s">
        <v>73</v>
      </c>
      <c r="B30" s="104" t="s">
        <v>115</v>
      </c>
      <c r="C30" s="13" t="s">
        <v>144</v>
      </c>
      <c r="D30" s="13" t="s">
        <v>0</v>
      </c>
      <c r="E30" s="14">
        <f>E33+E31+E35</f>
        <v>769.3</v>
      </c>
      <c r="F30" s="14">
        <f>F33+F31+F35</f>
        <v>769.3</v>
      </c>
    </row>
    <row r="31" spans="1:6" ht="31.5">
      <c r="A31" s="48" t="s">
        <v>341</v>
      </c>
      <c r="B31" s="30" t="s">
        <v>115</v>
      </c>
      <c r="C31" s="17" t="s">
        <v>340</v>
      </c>
      <c r="D31" s="45"/>
      <c r="E31" s="135">
        <f>E32</f>
        <v>180</v>
      </c>
      <c r="F31" s="135">
        <f>F32</f>
        <v>180</v>
      </c>
    </row>
    <row r="32" spans="1:6" ht="31.5">
      <c r="A32" s="137" t="s">
        <v>15</v>
      </c>
      <c r="B32" s="30" t="s">
        <v>115</v>
      </c>
      <c r="C32" s="17" t="s">
        <v>340</v>
      </c>
      <c r="D32" s="45" t="s">
        <v>10</v>
      </c>
      <c r="E32" s="46">
        <v>180</v>
      </c>
      <c r="F32" s="46">
        <v>180</v>
      </c>
    </row>
    <row r="33" spans="1:6" ht="31.5">
      <c r="A33" s="48" t="s">
        <v>342</v>
      </c>
      <c r="B33" s="30" t="s">
        <v>115</v>
      </c>
      <c r="C33" s="17" t="s">
        <v>356</v>
      </c>
      <c r="D33" s="45"/>
      <c r="E33" s="22">
        <f>E34</f>
        <v>119.3</v>
      </c>
      <c r="F33" s="22">
        <f>F34</f>
        <v>119.3</v>
      </c>
    </row>
    <row r="34" spans="1:6" ht="31.5">
      <c r="A34" s="137" t="s">
        <v>15</v>
      </c>
      <c r="B34" s="30" t="s">
        <v>115</v>
      </c>
      <c r="C34" s="17" t="s">
        <v>356</v>
      </c>
      <c r="D34" s="45" t="s">
        <v>10</v>
      </c>
      <c r="E34" s="46">
        <v>119.3</v>
      </c>
      <c r="F34" s="46">
        <v>119.3</v>
      </c>
    </row>
    <row r="35" spans="1:6" ht="78.75">
      <c r="A35" s="48" t="s">
        <v>292</v>
      </c>
      <c r="B35" s="30" t="s">
        <v>115</v>
      </c>
      <c r="C35" s="17" t="s">
        <v>355</v>
      </c>
      <c r="D35" s="45"/>
      <c r="E35" s="191">
        <f>E36</f>
        <v>470</v>
      </c>
      <c r="F35" s="191">
        <f>F36</f>
        <v>470</v>
      </c>
    </row>
    <row r="36" spans="1:6" ht="15.75">
      <c r="A36" s="137" t="s">
        <v>11</v>
      </c>
      <c r="B36" s="30" t="s">
        <v>115</v>
      </c>
      <c r="C36" s="17" t="s">
        <v>355</v>
      </c>
      <c r="D36" s="45" t="s">
        <v>14</v>
      </c>
      <c r="E36" s="46">
        <v>470</v>
      </c>
      <c r="F36" s="46">
        <v>470</v>
      </c>
    </row>
    <row r="37" spans="1:6" ht="63">
      <c r="A37" s="102" t="s">
        <v>74</v>
      </c>
      <c r="B37" s="97" t="s">
        <v>115</v>
      </c>
      <c r="C37" s="96" t="s">
        <v>206</v>
      </c>
      <c r="D37" s="96" t="s">
        <v>0</v>
      </c>
      <c r="E37" s="103">
        <f>E38+E43</f>
        <v>523.1</v>
      </c>
      <c r="F37" s="103">
        <f>F38+F43</f>
        <v>523.1</v>
      </c>
    </row>
    <row r="38" spans="1:6" ht="47.25">
      <c r="A38" s="12" t="s">
        <v>90</v>
      </c>
      <c r="B38" s="104" t="s">
        <v>115</v>
      </c>
      <c r="C38" s="13" t="s">
        <v>207</v>
      </c>
      <c r="D38" s="13" t="s">
        <v>0</v>
      </c>
      <c r="E38" s="14">
        <f>+E39+E41</f>
        <v>120</v>
      </c>
      <c r="F38" s="14">
        <f>+F39+F41</f>
        <v>120</v>
      </c>
    </row>
    <row r="39" spans="1:6" ht="21.75" customHeight="1">
      <c r="A39" s="16" t="s">
        <v>26</v>
      </c>
      <c r="B39" s="30" t="s">
        <v>115</v>
      </c>
      <c r="C39" s="9" t="s">
        <v>208</v>
      </c>
      <c r="D39" s="17"/>
      <c r="E39" s="10">
        <f>E40</f>
        <v>100</v>
      </c>
      <c r="F39" s="10">
        <f>F40</f>
        <v>100</v>
      </c>
    </row>
    <row r="40" spans="1:6" ht="37.5" customHeight="1">
      <c r="A40" s="77" t="s">
        <v>15</v>
      </c>
      <c r="B40" s="45" t="s">
        <v>115</v>
      </c>
      <c r="C40" s="9" t="s">
        <v>208</v>
      </c>
      <c r="D40" s="45" t="s">
        <v>10</v>
      </c>
      <c r="E40" s="46">
        <v>100</v>
      </c>
      <c r="F40" s="46">
        <v>100</v>
      </c>
    </row>
    <row r="41" spans="1:6" ht="81" customHeight="1">
      <c r="A41" s="16" t="s">
        <v>27</v>
      </c>
      <c r="B41" s="30" t="s">
        <v>115</v>
      </c>
      <c r="C41" s="9" t="s">
        <v>209</v>
      </c>
      <c r="D41" s="17"/>
      <c r="E41" s="10">
        <f>E42</f>
        <v>20</v>
      </c>
      <c r="F41" s="10">
        <f>F42</f>
        <v>20</v>
      </c>
    </row>
    <row r="42" spans="1:6" ht="15.75">
      <c r="A42" s="77" t="s">
        <v>11</v>
      </c>
      <c r="B42" s="45" t="s">
        <v>115</v>
      </c>
      <c r="C42" s="9" t="s">
        <v>209</v>
      </c>
      <c r="D42" s="45" t="s">
        <v>14</v>
      </c>
      <c r="E42" s="46">
        <v>20</v>
      </c>
      <c r="F42" s="46">
        <v>20</v>
      </c>
    </row>
    <row r="43" spans="1:6" ht="31.5">
      <c r="A43" s="12" t="s">
        <v>307</v>
      </c>
      <c r="B43" s="104" t="s">
        <v>115</v>
      </c>
      <c r="C43" s="13" t="s">
        <v>210</v>
      </c>
      <c r="D43" s="13" t="s">
        <v>0</v>
      </c>
      <c r="E43" s="14">
        <f>E44</f>
        <v>403.1</v>
      </c>
      <c r="F43" s="14">
        <f>F44</f>
        <v>403.1</v>
      </c>
    </row>
    <row r="44" spans="1:6" ht="31.5">
      <c r="A44" s="216" t="s">
        <v>308</v>
      </c>
      <c r="B44" s="30" t="s">
        <v>115</v>
      </c>
      <c r="C44" s="38" t="s">
        <v>309</v>
      </c>
      <c r="D44" s="38"/>
      <c r="E44" s="151">
        <f>E45</f>
        <v>403.1</v>
      </c>
      <c r="F44" s="151">
        <f>F45</f>
        <v>403.1</v>
      </c>
    </row>
    <row r="45" spans="1:6" ht="47.25">
      <c r="A45" s="217" t="s">
        <v>310</v>
      </c>
      <c r="B45" s="30" t="s">
        <v>115</v>
      </c>
      <c r="C45" s="38" t="s">
        <v>309</v>
      </c>
      <c r="D45" s="38" t="s">
        <v>28</v>
      </c>
      <c r="E45" s="39">
        <f>255+148.1</f>
        <v>403.1</v>
      </c>
      <c r="F45" s="40">
        <v>403.1</v>
      </c>
    </row>
    <row r="46" spans="1:6" ht="63">
      <c r="A46" s="161" t="s">
        <v>75</v>
      </c>
      <c r="B46" s="97" t="s">
        <v>115</v>
      </c>
      <c r="C46" s="97" t="s">
        <v>240</v>
      </c>
      <c r="D46" s="97" t="s">
        <v>0</v>
      </c>
      <c r="E46" s="103">
        <f>E47+E54+E71+E76</f>
        <v>44220.2</v>
      </c>
      <c r="F46" s="103">
        <f>F47+F54+F71+F76</f>
        <v>33744.5</v>
      </c>
    </row>
    <row r="47" spans="1:6" ht="47.25">
      <c r="A47" s="15" t="s">
        <v>88</v>
      </c>
      <c r="B47" s="104" t="s">
        <v>115</v>
      </c>
      <c r="C47" s="162" t="s">
        <v>241</v>
      </c>
      <c r="D47" s="162" t="s">
        <v>0</v>
      </c>
      <c r="E47" s="14">
        <f>E48+E50+E52</f>
        <v>29736</v>
      </c>
      <c r="F47" s="14">
        <f>F48+F50+F52</f>
        <v>18930</v>
      </c>
    </row>
    <row r="48" spans="1:6" ht="31.5">
      <c r="A48" s="16" t="s">
        <v>68</v>
      </c>
      <c r="B48" s="30" t="s">
        <v>115</v>
      </c>
      <c r="C48" s="45" t="s">
        <v>242</v>
      </c>
      <c r="D48" s="17"/>
      <c r="E48" s="22">
        <f>E49</f>
        <v>4800</v>
      </c>
      <c r="F48" s="22">
        <f>F49</f>
        <v>4800</v>
      </c>
    </row>
    <row r="49" spans="1:6" ht="31.5">
      <c r="A49" s="77" t="s">
        <v>15</v>
      </c>
      <c r="B49" s="45" t="s">
        <v>115</v>
      </c>
      <c r="C49" s="45" t="s">
        <v>242</v>
      </c>
      <c r="D49" s="45" t="s">
        <v>10</v>
      </c>
      <c r="E49" s="46">
        <v>4800</v>
      </c>
      <c r="F49" s="46">
        <v>4800</v>
      </c>
    </row>
    <row r="50" spans="1:6" ht="47.25">
      <c r="A50" s="60" t="s">
        <v>54</v>
      </c>
      <c r="B50" s="45" t="s">
        <v>115</v>
      </c>
      <c r="C50" s="45" t="s">
        <v>243</v>
      </c>
      <c r="D50" s="45"/>
      <c r="E50" s="22">
        <f>E51</f>
        <v>19436</v>
      </c>
      <c r="F50" s="22">
        <f>F51</f>
        <v>7630</v>
      </c>
    </row>
    <row r="51" spans="1:6" ht="31.5">
      <c r="A51" s="77" t="s">
        <v>15</v>
      </c>
      <c r="B51" s="45" t="s">
        <v>115</v>
      </c>
      <c r="C51" s="45" t="s">
        <v>243</v>
      </c>
      <c r="D51" s="45" t="s">
        <v>10</v>
      </c>
      <c r="E51" s="46">
        <v>19436</v>
      </c>
      <c r="F51" s="46">
        <v>7630</v>
      </c>
    </row>
    <row r="52" spans="1:6" ht="78.75">
      <c r="A52" s="43" t="s">
        <v>84</v>
      </c>
      <c r="B52" s="45" t="s">
        <v>115</v>
      </c>
      <c r="C52" s="45" t="s">
        <v>252</v>
      </c>
      <c r="D52" s="66"/>
      <c r="E52" s="22">
        <f>E53</f>
        <v>5500</v>
      </c>
      <c r="F52" s="22">
        <f>F53</f>
        <v>6500</v>
      </c>
    </row>
    <row r="53" spans="1:6" ht="15.75">
      <c r="A53" s="77" t="s">
        <v>11</v>
      </c>
      <c r="B53" s="45" t="s">
        <v>115</v>
      </c>
      <c r="C53" s="45" t="s">
        <v>252</v>
      </c>
      <c r="D53" s="23" t="s">
        <v>14</v>
      </c>
      <c r="E53" s="46">
        <v>5500</v>
      </c>
      <c r="F53" s="46">
        <v>6500</v>
      </c>
    </row>
    <row r="54" spans="1:6" ht="31.5">
      <c r="A54" s="12" t="s">
        <v>335</v>
      </c>
      <c r="B54" s="104" t="s">
        <v>115</v>
      </c>
      <c r="C54" s="13" t="s">
        <v>245</v>
      </c>
      <c r="D54" s="13" t="s">
        <v>0</v>
      </c>
      <c r="E54" s="14">
        <f>E55+E57+E61+E65+E69+E59+E67+E63</f>
        <v>13653</v>
      </c>
      <c r="F54" s="14">
        <f>F55+F57+F61+F65+F69+F59+F67+F63</f>
        <v>13983.3</v>
      </c>
    </row>
    <row r="55" spans="1:10" ht="47.25">
      <c r="A55" s="16" t="s">
        <v>42</v>
      </c>
      <c r="B55" s="45" t="s">
        <v>115</v>
      </c>
      <c r="C55" s="45" t="s">
        <v>246</v>
      </c>
      <c r="D55" s="66"/>
      <c r="E55" s="46">
        <f>E56</f>
        <v>1836.4</v>
      </c>
      <c r="F55" s="46">
        <f>F56</f>
        <v>1836.4</v>
      </c>
      <c r="I55" s="124">
        <f>E55+E57+E59+E61+E65+E63</f>
        <v>12903</v>
      </c>
      <c r="J55" s="124">
        <f>F55+F57+F59+F61+F65+F63</f>
        <v>13233.3</v>
      </c>
    </row>
    <row r="56" spans="1:6" ht="31.5">
      <c r="A56" s="77" t="s">
        <v>15</v>
      </c>
      <c r="B56" s="45" t="s">
        <v>115</v>
      </c>
      <c r="C56" s="45" t="s">
        <v>246</v>
      </c>
      <c r="D56" s="23" t="s">
        <v>10</v>
      </c>
      <c r="E56" s="46">
        <v>1836.4</v>
      </c>
      <c r="F56" s="46">
        <v>1836.4</v>
      </c>
    </row>
    <row r="57" spans="1:6" ht="47.25">
      <c r="A57" s="16" t="s">
        <v>42</v>
      </c>
      <c r="B57" s="45" t="s">
        <v>115</v>
      </c>
      <c r="C57" s="9" t="s">
        <v>256</v>
      </c>
      <c r="D57" s="9"/>
      <c r="E57" s="19">
        <f>E58</f>
        <v>2277</v>
      </c>
      <c r="F57" s="19">
        <f>F58</f>
        <v>2277</v>
      </c>
    </row>
    <row r="58" spans="1:6" ht="31.5">
      <c r="A58" s="77" t="s">
        <v>15</v>
      </c>
      <c r="B58" s="45" t="s">
        <v>115</v>
      </c>
      <c r="C58" s="9" t="s">
        <v>256</v>
      </c>
      <c r="D58" s="23" t="s">
        <v>10</v>
      </c>
      <c r="E58" s="46">
        <v>2277</v>
      </c>
      <c r="F58" s="46">
        <v>2277</v>
      </c>
    </row>
    <row r="59" spans="1:6" ht="37.5" customHeight="1">
      <c r="A59" s="43" t="s">
        <v>43</v>
      </c>
      <c r="B59" s="45" t="s">
        <v>115</v>
      </c>
      <c r="C59" s="23" t="s">
        <v>247</v>
      </c>
      <c r="D59" s="23"/>
      <c r="E59" s="46">
        <f>E60</f>
        <v>400</v>
      </c>
      <c r="F59" s="46">
        <f>F60</f>
        <v>400</v>
      </c>
    </row>
    <row r="60" spans="1:6" ht="39" customHeight="1">
      <c r="A60" s="77" t="s">
        <v>15</v>
      </c>
      <c r="B60" s="45" t="s">
        <v>115</v>
      </c>
      <c r="C60" s="23" t="s">
        <v>247</v>
      </c>
      <c r="D60" s="23" t="s">
        <v>10</v>
      </c>
      <c r="E60" s="46">
        <v>400</v>
      </c>
      <c r="F60" s="46">
        <v>400</v>
      </c>
    </row>
    <row r="61" spans="1:6" ht="39" customHeight="1">
      <c r="A61" s="43" t="s">
        <v>43</v>
      </c>
      <c r="B61" s="45" t="s">
        <v>115</v>
      </c>
      <c r="C61" s="9" t="s">
        <v>257</v>
      </c>
      <c r="D61" s="67"/>
      <c r="E61" s="46">
        <f>E62</f>
        <v>4400</v>
      </c>
      <c r="F61" s="46">
        <f>F62</f>
        <v>4400</v>
      </c>
    </row>
    <row r="62" spans="1:6" ht="35.25" customHeight="1">
      <c r="A62" s="77" t="s">
        <v>15</v>
      </c>
      <c r="B62" s="45" t="s">
        <v>115</v>
      </c>
      <c r="C62" s="9" t="s">
        <v>257</v>
      </c>
      <c r="D62" s="23" t="s">
        <v>10</v>
      </c>
      <c r="E62" s="46">
        <v>4400</v>
      </c>
      <c r="F62" s="46">
        <v>4400</v>
      </c>
    </row>
    <row r="63" spans="1:6" ht="46.5" customHeight="1">
      <c r="A63" s="43" t="s">
        <v>298</v>
      </c>
      <c r="B63" s="45" t="s">
        <v>115</v>
      </c>
      <c r="C63" s="17" t="s">
        <v>311</v>
      </c>
      <c r="D63" s="45"/>
      <c r="E63" s="46">
        <f>E64</f>
        <v>2039.6</v>
      </c>
      <c r="F63" s="46">
        <f>F64</f>
        <v>2369.9</v>
      </c>
    </row>
    <row r="64" spans="1:6" ht="35.25" customHeight="1">
      <c r="A64" s="48" t="s">
        <v>15</v>
      </c>
      <c r="B64" s="45" t="s">
        <v>115</v>
      </c>
      <c r="C64" s="17" t="s">
        <v>311</v>
      </c>
      <c r="D64" s="45" t="s">
        <v>10</v>
      </c>
      <c r="E64" s="46">
        <v>2039.6</v>
      </c>
      <c r="F64" s="46">
        <v>2369.9</v>
      </c>
    </row>
    <row r="65" spans="1:6" ht="37.5" customHeight="1">
      <c r="A65" s="43" t="s">
        <v>44</v>
      </c>
      <c r="B65" s="45" t="s">
        <v>115</v>
      </c>
      <c r="C65" s="9" t="s">
        <v>248</v>
      </c>
      <c r="D65" s="67"/>
      <c r="E65" s="46">
        <f>E66</f>
        <v>1950</v>
      </c>
      <c r="F65" s="46">
        <f>F66</f>
        <v>1950</v>
      </c>
    </row>
    <row r="66" spans="1:6" ht="35.25" customHeight="1">
      <c r="A66" s="77" t="s">
        <v>15</v>
      </c>
      <c r="B66" s="45" t="s">
        <v>115</v>
      </c>
      <c r="C66" s="9" t="s">
        <v>248</v>
      </c>
      <c r="D66" s="23" t="s">
        <v>10</v>
      </c>
      <c r="E66" s="46">
        <f>1950</f>
        <v>1950</v>
      </c>
      <c r="F66" s="46">
        <f>1950</f>
        <v>1950</v>
      </c>
    </row>
    <row r="67" spans="1:6" ht="53.25" customHeight="1">
      <c r="A67" s="20" t="s">
        <v>303</v>
      </c>
      <c r="B67" s="45" t="s">
        <v>115</v>
      </c>
      <c r="C67" s="45" t="s">
        <v>302</v>
      </c>
      <c r="D67" s="11"/>
      <c r="E67" s="46">
        <f>E68</f>
        <v>450</v>
      </c>
      <c r="F67" s="46">
        <f>F68</f>
        <v>450</v>
      </c>
    </row>
    <row r="68" spans="1:6" ht="37.5" customHeight="1">
      <c r="A68" s="77" t="s">
        <v>15</v>
      </c>
      <c r="B68" s="45" t="s">
        <v>115</v>
      </c>
      <c r="C68" s="45" t="s">
        <v>302</v>
      </c>
      <c r="D68" s="45" t="s">
        <v>10</v>
      </c>
      <c r="E68" s="46">
        <v>450</v>
      </c>
      <c r="F68" s="46">
        <v>450</v>
      </c>
    </row>
    <row r="69" spans="1:6" ht="94.5">
      <c r="A69" s="43" t="s">
        <v>45</v>
      </c>
      <c r="B69" s="45" t="s">
        <v>115</v>
      </c>
      <c r="C69" s="9" t="s">
        <v>258</v>
      </c>
      <c r="D69" s="67"/>
      <c r="E69" s="46">
        <f>E70</f>
        <v>300</v>
      </c>
      <c r="F69" s="46">
        <f>F70</f>
        <v>300</v>
      </c>
    </row>
    <row r="70" spans="1:6" ht="15.75">
      <c r="A70" s="77" t="s">
        <v>11</v>
      </c>
      <c r="B70" s="45" t="s">
        <v>115</v>
      </c>
      <c r="C70" s="9" t="s">
        <v>258</v>
      </c>
      <c r="D70" s="23" t="s">
        <v>14</v>
      </c>
      <c r="E70" s="46">
        <v>300</v>
      </c>
      <c r="F70" s="46">
        <v>300</v>
      </c>
    </row>
    <row r="71" spans="1:6" ht="63">
      <c r="A71" s="15" t="s">
        <v>70</v>
      </c>
      <c r="B71" s="104" t="s">
        <v>115</v>
      </c>
      <c r="C71" s="13" t="s">
        <v>249</v>
      </c>
      <c r="D71" s="13" t="s">
        <v>0</v>
      </c>
      <c r="E71" s="14">
        <f>E72+E74</f>
        <v>200</v>
      </c>
      <c r="F71" s="14">
        <f>F72+F74</f>
        <v>200</v>
      </c>
    </row>
    <row r="72" spans="1:6" ht="47.25">
      <c r="A72" s="24" t="s">
        <v>71</v>
      </c>
      <c r="B72" s="30" t="s">
        <v>115</v>
      </c>
      <c r="C72" s="17" t="s">
        <v>250</v>
      </c>
      <c r="D72" s="45"/>
      <c r="E72" s="22">
        <f>E73</f>
        <v>50</v>
      </c>
      <c r="F72" s="22">
        <f>F73</f>
        <v>50</v>
      </c>
    </row>
    <row r="73" spans="1:6" ht="31.5">
      <c r="A73" s="43" t="s">
        <v>31</v>
      </c>
      <c r="B73" s="45" t="s">
        <v>115</v>
      </c>
      <c r="C73" s="17" t="s">
        <v>250</v>
      </c>
      <c r="D73" s="45" t="s">
        <v>19</v>
      </c>
      <c r="E73" s="46">
        <v>50</v>
      </c>
      <c r="F73" s="46">
        <v>50</v>
      </c>
    </row>
    <row r="74" spans="1:6" ht="31.5">
      <c r="A74" s="43" t="s">
        <v>55</v>
      </c>
      <c r="B74" s="45" t="s">
        <v>115</v>
      </c>
      <c r="C74" s="17" t="s">
        <v>251</v>
      </c>
      <c r="D74" s="23"/>
      <c r="E74" s="46">
        <f>E75</f>
        <v>150</v>
      </c>
      <c r="F74" s="46">
        <f>F75</f>
        <v>150</v>
      </c>
    </row>
    <row r="75" spans="1:6" ht="31.5">
      <c r="A75" s="77" t="s">
        <v>15</v>
      </c>
      <c r="B75" s="45" t="s">
        <v>115</v>
      </c>
      <c r="C75" s="17" t="s">
        <v>251</v>
      </c>
      <c r="D75" s="45" t="s">
        <v>10</v>
      </c>
      <c r="E75" s="46">
        <v>150</v>
      </c>
      <c r="F75" s="46">
        <v>150</v>
      </c>
    </row>
    <row r="76" spans="1:6" ht="31.5">
      <c r="A76" s="15" t="s">
        <v>357</v>
      </c>
      <c r="B76" s="104" t="s">
        <v>115</v>
      </c>
      <c r="C76" s="13" t="s">
        <v>350</v>
      </c>
      <c r="D76" s="13" t="s">
        <v>0</v>
      </c>
      <c r="E76" s="14">
        <f>E77</f>
        <v>631.2</v>
      </c>
      <c r="F76" s="14">
        <f>F77</f>
        <v>631.2</v>
      </c>
    </row>
    <row r="77" spans="1:6" ht="94.5">
      <c r="A77" s="43" t="s">
        <v>264</v>
      </c>
      <c r="B77" s="45" t="s">
        <v>115</v>
      </c>
      <c r="C77" s="17" t="s">
        <v>353</v>
      </c>
      <c r="D77" s="187"/>
      <c r="E77" s="185">
        <f>E78</f>
        <v>631.2</v>
      </c>
      <c r="F77" s="185">
        <f>F78</f>
        <v>631.2</v>
      </c>
    </row>
    <row r="78" spans="1:6" ht="31.5">
      <c r="A78" s="199" t="s">
        <v>15</v>
      </c>
      <c r="B78" s="45" t="s">
        <v>115</v>
      </c>
      <c r="C78" s="17" t="s">
        <v>353</v>
      </c>
      <c r="D78" s="187" t="s">
        <v>10</v>
      </c>
      <c r="E78" s="185">
        <v>631.2</v>
      </c>
      <c r="F78" s="185">
        <v>631.2</v>
      </c>
    </row>
    <row r="79" spans="1:6" ht="31.5">
      <c r="A79" s="102" t="s">
        <v>91</v>
      </c>
      <c r="B79" s="97" t="s">
        <v>115</v>
      </c>
      <c r="C79" s="96" t="s">
        <v>162</v>
      </c>
      <c r="D79" s="96" t="s">
        <v>0</v>
      </c>
      <c r="E79" s="114">
        <f>E80</f>
        <v>750</v>
      </c>
      <c r="F79" s="114">
        <f>F80</f>
        <v>750</v>
      </c>
    </row>
    <row r="80" spans="1:6" ht="31.5">
      <c r="A80" s="12" t="s">
        <v>93</v>
      </c>
      <c r="B80" s="113" t="s">
        <v>115</v>
      </c>
      <c r="C80" s="13" t="s">
        <v>173</v>
      </c>
      <c r="D80" s="13" t="s">
        <v>0</v>
      </c>
      <c r="E80" s="120">
        <f>E81+E84+E86</f>
        <v>750</v>
      </c>
      <c r="F80" s="120">
        <f>F81+F84+F86</f>
        <v>750</v>
      </c>
    </row>
    <row r="81" spans="1:6" ht="31.5">
      <c r="A81" s="43" t="s">
        <v>109</v>
      </c>
      <c r="B81" s="45" t="s">
        <v>115</v>
      </c>
      <c r="C81" s="45" t="s">
        <v>180</v>
      </c>
      <c r="D81" s="45"/>
      <c r="E81" s="46">
        <f>E83+E82</f>
        <v>500</v>
      </c>
      <c r="F81" s="46">
        <f>F83+F82</f>
        <v>500</v>
      </c>
    </row>
    <row r="82" spans="1:6" ht="40.5" customHeight="1">
      <c r="A82" s="43" t="s">
        <v>15</v>
      </c>
      <c r="B82" s="45" t="s">
        <v>115</v>
      </c>
      <c r="C82" s="45" t="s">
        <v>180</v>
      </c>
      <c r="D82" s="45" t="s">
        <v>10</v>
      </c>
      <c r="E82" s="46">
        <v>300</v>
      </c>
      <c r="F82" s="46">
        <v>300</v>
      </c>
    </row>
    <row r="83" spans="1:6" ht="33.75" customHeight="1">
      <c r="A83" s="43" t="s">
        <v>31</v>
      </c>
      <c r="B83" s="45" t="s">
        <v>115</v>
      </c>
      <c r="C83" s="45" t="s">
        <v>180</v>
      </c>
      <c r="D83" s="45" t="s">
        <v>19</v>
      </c>
      <c r="E83" s="46">
        <v>200</v>
      </c>
      <c r="F83" s="46">
        <v>200</v>
      </c>
    </row>
    <row r="84" spans="1:6" ht="31.5">
      <c r="A84" s="43" t="s">
        <v>141</v>
      </c>
      <c r="B84" s="45" t="s">
        <v>115</v>
      </c>
      <c r="C84" s="45" t="s">
        <v>181</v>
      </c>
      <c r="D84" s="45"/>
      <c r="E84" s="46">
        <f>E85</f>
        <v>100</v>
      </c>
      <c r="F84" s="46">
        <f>F85</f>
        <v>100</v>
      </c>
    </row>
    <row r="85" spans="1:6" ht="31.5">
      <c r="A85" s="43" t="s">
        <v>15</v>
      </c>
      <c r="B85" s="45" t="s">
        <v>115</v>
      </c>
      <c r="C85" s="45" t="s">
        <v>181</v>
      </c>
      <c r="D85" s="45" t="s">
        <v>10</v>
      </c>
      <c r="E85" s="46">
        <v>100</v>
      </c>
      <c r="F85" s="46">
        <v>100</v>
      </c>
    </row>
    <row r="86" spans="1:6" ht="63">
      <c r="A86" s="43" t="s">
        <v>142</v>
      </c>
      <c r="B86" s="45" t="s">
        <v>115</v>
      </c>
      <c r="C86" s="45" t="s">
        <v>182</v>
      </c>
      <c r="D86" s="45"/>
      <c r="E86" s="46">
        <f>E87</f>
        <v>150</v>
      </c>
      <c r="F86" s="46">
        <f>F87</f>
        <v>150</v>
      </c>
    </row>
    <row r="87" spans="1:6" ht="31.5">
      <c r="A87" s="43" t="s">
        <v>15</v>
      </c>
      <c r="B87" s="45" t="s">
        <v>115</v>
      </c>
      <c r="C87" s="45" t="s">
        <v>182</v>
      </c>
      <c r="D87" s="45" t="s">
        <v>10</v>
      </c>
      <c r="E87" s="46">
        <v>150</v>
      </c>
      <c r="F87" s="46">
        <v>150</v>
      </c>
    </row>
    <row r="88" spans="1:6" ht="47.25">
      <c r="A88" s="161" t="s">
        <v>61</v>
      </c>
      <c r="B88" s="97" t="s">
        <v>115</v>
      </c>
      <c r="C88" s="96" t="s">
        <v>194</v>
      </c>
      <c r="D88" s="96" t="s">
        <v>0</v>
      </c>
      <c r="E88" s="103">
        <f>E89+E91+E93+E95</f>
        <v>60410.899999999994</v>
      </c>
      <c r="F88" s="103">
        <f>F89+F91+F93+F95</f>
        <v>60410.899999999994</v>
      </c>
    </row>
    <row r="89" spans="1:6" ht="47.25">
      <c r="A89" s="24" t="s">
        <v>62</v>
      </c>
      <c r="B89" s="45" t="s">
        <v>115</v>
      </c>
      <c r="C89" s="45" t="s">
        <v>195</v>
      </c>
      <c r="D89" s="45"/>
      <c r="E89" s="46">
        <f>E90</f>
        <v>58010.2</v>
      </c>
      <c r="F89" s="46">
        <f>F90</f>
        <v>58010.2</v>
      </c>
    </row>
    <row r="90" spans="1:6" ht="47.25">
      <c r="A90" s="61" t="s">
        <v>12</v>
      </c>
      <c r="B90" s="45" t="s">
        <v>115</v>
      </c>
      <c r="C90" s="45" t="s">
        <v>195</v>
      </c>
      <c r="D90" s="45" t="s">
        <v>13</v>
      </c>
      <c r="E90" s="46">
        <v>58010.2</v>
      </c>
      <c r="F90" s="46">
        <v>58010.2</v>
      </c>
    </row>
    <row r="91" spans="1:6" ht="31.5">
      <c r="A91" s="62" t="s">
        <v>46</v>
      </c>
      <c r="B91" s="45" t="s">
        <v>115</v>
      </c>
      <c r="C91" s="45" t="s">
        <v>196</v>
      </c>
      <c r="D91" s="23"/>
      <c r="E91" s="46">
        <f>E92</f>
        <v>300.7</v>
      </c>
      <c r="F91" s="46">
        <f>F92</f>
        <v>300.7</v>
      </c>
    </row>
    <row r="92" spans="1:6" ht="47.25">
      <c r="A92" s="50" t="s">
        <v>12</v>
      </c>
      <c r="B92" s="45" t="s">
        <v>115</v>
      </c>
      <c r="C92" s="45" t="s">
        <v>196</v>
      </c>
      <c r="D92" s="23" t="s">
        <v>13</v>
      </c>
      <c r="E92" s="46">
        <v>300.7</v>
      </c>
      <c r="F92" s="46">
        <v>300.7</v>
      </c>
    </row>
    <row r="93" spans="1:6" ht="31.5">
      <c r="A93" s="62" t="s">
        <v>47</v>
      </c>
      <c r="B93" s="45" t="s">
        <v>115</v>
      </c>
      <c r="C93" s="45" t="s">
        <v>197</v>
      </c>
      <c r="D93" s="45"/>
      <c r="E93" s="46">
        <f>E94</f>
        <v>2000</v>
      </c>
      <c r="F93" s="46">
        <f>F94</f>
        <v>2000</v>
      </c>
    </row>
    <row r="94" spans="1:6" ht="31.5">
      <c r="A94" s="24" t="s">
        <v>15</v>
      </c>
      <c r="B94" s="45" t="s">
        <v>115</v>
      </c>
      <c r="C94" s="45" t="s">
        <v>197</v>
      </c>
      <c r="D94" s="45" t="s">
        <v>10</v>
      </c>
      <c r="E94" s="46">
        <v>2000</v>
      </c>
      <c r="F94" s="46">
        <v>2000</v>
      </c>
    </row>
    <row r="95" spans="1:6" ht="47.25">
      <c r="A95" s="24" t="s">
        <v>271</v>
      </c>
      <c r="B95" s="30" t="s">
        <v>115</v>
      </c>
      <c r="C95" s="45" t="s">
        <v>287</v>
      </c>
      <c r="D95" s="17"/>
      <c r="E95" s="46">
        <f>E96</f>
        <v>100</v>
      </c>
      <c r="F95" s="46">
        <f>F96</f>
        <v>100</v>
      </c>
    </row>
    <row r="96" spans="1:6" ht="31.5">
      <c r="A96" s="24" t="s">
        <v>15</v>
      </c>
      <c r="B96" s="30" t="s">
        <v>115</v>
      </c>
      <c r="C96" s="45" t="s">
        <v>287</v>
      </c>
      <c r="D96" s="17" t="s">
        <v>10</v>
      </c>
      <c r="E96" s="46">
        <v>100</v>
      </c>
      <c r="F96" s="46">
        <v>100</v>
      </c>
    </row>
    <row r="97" spans="1:6" ht="47.25">
      <c r="A97" s="102" t="s">
        <v>96</v>
      </c>
      <c r="B97" s="97" t="s">
        <v>115</v>
      </c>
      <c r="C97" s="96" t="s">
        <v>211</v>
      </c>
      <c r="D97" s="96" t="s">
        <v>0</v>
      </c>
      <c r="E97" s="103">
        <f>E98+E128+E139</f>
        <v>107869.3</v>
      </c>
      <c r="F97" s="103">
        <f>F98+F128+F139</f>
        <v>109158.10000000002</v>
      </c>
    </row>
    <row r="98" spans="1:6" ht="31.5">
      <c r="A98" s="12" t="s">
        <v>99</v>
      </c>
      <c r="B98" s="104" t="s">
        <v>115</v>
      </c>
      <c r="C98" s="13" t="s">
        <v>219</v>
      </c>
      <c r="D98" s="13" t="s">
        <v>0</v>
      </c>
      <c r="E98" s="14">
        <f>E99+E101+E106+E110+E113+E116+E119+E122+E125</f>
        <v>107072.3</v>
      </c>
      <c r="F98" s="14">
        <f>F99+F101+F106+F110+F113+F116+F119+F122+F125</f>
        <v>108360.10000000002</v>
      </c>
    </row>
    <row r="99" spans="1:6" ht="31.5">
      <c r="A99" s="164" t="s">
        <v>22</v>
      </c>
      <c r="B99" s="45" t="s">
        <v>115</v>
      </c>
      <c r="C99" s="17" t="s">
        <v>220</v>
      </c>
      <c r="D99" s="17"/>
      <c r="E99" s="10">
        <f>E100</f>
        <v>200</v>
      </c>
      <c r="F99" s="10">
        <f>F100</f>
        <v>200</v>
      </c>
    </row>
    <row r="100" spans="1:6" ht="31.5">
      <c r="A100" s="48" t="s">
        <v>15</v>
      </c>
      <c r="B100" s="45" t="s">
        <v>115</v>
      </c>
      <c r="C100" s="17" t="s">
        <v>220</v>
      </c>
      <c r="D100" s="45" t="s">
        <v>10</v>
      </c>
      <c r="E100" s="46">
        <v>200</v>
      </c>
      <c r="F100" s="46">
        <v>200</v>
      </c>
    </row>
    <row r="101" spans="1:6" ht="47.25">
      <c r="A101" s="165" t="s">
        <v>16</v>
      </c>
      <c r="B101" s="45" t="s">
        <v>115</v>
      </c>
      <c r="C101" s="45" t="s">
        <v>221</v>
      </c>
      <c r="D101" s="45"/>
      <c r="E101" s="22">
        <f>SUM(E102:E105)</f>
        <v>93237.9</v>
      </c>
      <c r="F101" s="22">
        <f>SUM(F102:F105)</f>
        <v>94435.5</v>
      </c>
    </row>
    <row r="102" spans="1:6" ht="94.5">
      <c r="A102" s="58" t="s">
        <v>17</v>
      </c>
      <c r="B102" s="45" t="s">
        <v>115</v>
      </c>
      <c r="C102" s="45" t="s">
        <v>221</v>
      </c>
      <c r="D102" s="45" t="s">
        <v>18</v>
      </c>
      <c r="E102" s="46">
        <f>75931.9-E111-E114-E117-E120-E123</f>
        <v>74930.59999999999</v>
      </c>
      <c r="F102" s="46">
        <f>77129.5-F111-F114-F117-F120-F123</f>
        <v>76128.2</v>
      </c>
    </row>
    <row r="103" spans="1:6" ht="36" customHeight="1">
      <c r="A103" s="106" t="s">
        <v>324</v>
      </c>
      <c r="B103" s="45" t="s">
        <v>115</v>
      </c>
      <c r="C103" s="45" t="s">
        <v>221</v>
      </c>
      <c r="D103" s="45" t="s">
        <v>10</v>
      </c>
      <c r="E103" s="46">
        <v>10100</v>
      </c>
      <c r="F103" s="46">
        <v>10100</v>
      </c>
    </row>
    <row r="104" spans="1:6" ht="31.5">
      <c r="A104" s="24" t="s">
        <v>85</v>
      </c>
      <c r="B104" s="45" t="s">
        <v>115</v>
      </c>
      <c r="C104" s="45" t="s">
        <v>221</v>
      </c>
      <c r="D104" s="45" t="s">
        <v>19</v>
      </c>
      <c r="E104" s="46">
        <v>7850.3</v>
      </c>
      <c r="F104" s="46">
        <v>7850.3</v>
      </c>
    </row>
    <row r="105" spans="1:6" ht="15.75">
      <c r="A105" s="77" t="s">
        <v>11</v>
      </c>
      <c r="B105" s="45" t="s">
        <v>115</v>
      </c>
      <c r="C105" s="45" t="s">
        <v>221</v>
      </c>
      <c r="D105" s="45" t="s">
        <v>14</v>
      </c>
      <c r="E105" s="46">
        <v>357</v>
      </c>
      <c r="F105" s="46">
        <v>357</v>
      </c>
    </row>
    <row r="106" spans="1:6" ht="31.5">
      <c r="A106" s="164" t="s">
        <v>63</v>
      </c>
      <c r="B106" s="45" t="s">
        <v>115</v>
      </c>
      <c r="C106" s="45" t="s">
        <v>222</v>
      </c>
      <c r="D106" s="45"/>
      <c r="E106" s="46">
        <f>E108+E107+E109</f>
        <v>10903.900000000001</v>
      </c>
      <c r="F106" s="46">
        <f>F108+F107+F109</f>
        <v>10994.1</v>
      </c>
    </row>
    <row r="107" spans="1:6" ht="94.5">
      <c r="A107" s="58" t="s">
        <v>17</v>
      </c>
      <c r="B107" s="45" t="s">
        <v>115</v>
      </c>
      <c r="C107" s="45" t="s">
        <v>222</v>
      </c>
      <c r="D107" s="45" t="s">
        <v>18</v>
      </c>
      <c r="E107" s="46">
        <v>9272.2</v>
      </c>
      <c r="F107" s="46">
        <v>9362.4</v>
      </c>
    </row>
    <row r="108" spans="1:6" ht="31.5">
      <c r="A108" s="48" t="s">
        <v>15</v>
      </c>
      <c r="B108" s="45" t="s">
        <v>115</v>
      </c>
      <c r="C108" s="45" t="s">
        <v>222</v>
      </c>
      <c r="D108" s="45" t="s">
        <v>10</v>
      </c>
      <c r="E108" s="46">
        <v>1275.7</v>
      </c>
      <c r="F108" s="46">
        <v>1275.7</v>
      </c>
    </row>
    <row r="109" spans="1:6" ht="15.75">
      <c r="A109" s="77" t="s">
        <v>11</v>
      </c>
      <c r="B109" s="45" t="s">
        <v>115</v>
      </c>
      <c r="C109" s="45" t="s">
        <v>222</v>
      </c>
      <c r="D109" s="45" t="s">
        <v>14</v>
      </c>
      <c r="E109" s="46">
        <v>356</v>
      </c>
      <c r="F109" s="46">
        <v>356</v>
      </c>
    </row>
    <row r="110" spans="1:6" ht="95.25" customHeight="1">
      <c r="A110" s="69" t="s">
        <v>377</v>
      </c>
      <c r="B110" s="45" t="s">
        <v>115</v>
      </c>
      <c r="C110" s="30" t="s">
        <v>263</v>
      </c>
      <c r="D110" s="45"/>
      <c r="E110" s="46">
        <f>E111+E112</f>
        <v>47.8</v>
      </c>
      <c r="F110" s="46">
        <f>F111+F112</f>
        <v>47.8</v>
      </c>
    </row>
    <row r="111" spans="1:6" ht="94.5">
      <c r="A111" s="47" t="s">
        <v>17</v>
      </c>
      <c r="B111" s="45" t="s">
        <v>115</v>
      </c>
      <c r="C111" s="30" t="s">
        <v>263</v>
      </c>
      <c r="D111" s="45" t="s">
        <v>18</v>
      </c>
      <c r="E111" s="46">
        <f>13.1+6.6+13.1</f>
        <v>32.8</v>
      </c>
      <c r="F111" s="46">
        <f>13.1+6.6+13.1</f>
        <v>32.8</v>
      </c>
    </row>
    <row r="112" spans="1:6" ht="31.5">
      <c r="A112" s="48" t="s">
        <v>15</v>
      </c>
      <c r="B112" s="45" t="s">
        <v>115</v>
      </c>
      <c r="C112" s="30" t="s">
        <v>263</v>
      </c>
      <c r="D112" s="45" t="s">
        <v>10</v>
      </c>
      <c r="E112" s="46">
        <f>5+5+5</f>
        <v>15</v>
      </c>
      <c r="F112" s="46">
        <f>5+5+5</f>
        <v>15</v>
      </c>
    </row>
    <row r="113" spans="1:6" ht="126">
      <c r="A113" s="166" t="s">
        <v>277</v>
      </c>
      <c r="B113" s="45" t="s">
        <v>115</v>
      </c>
      <c r="C113" s="30" t="s">
        <v>230</v>
      </c>
      <c r="D113" s="45"/>
      <c r="E113" s="46">
        <f>E114+E115</f>
        <v>100.8</v>
      </c>
      <c r="F113" s="46">
        <f>F114+F115</f>
        <v>100.8</v>
      </c>
    </row>
    <row r="114" spans="1:6" ht="94.5">
      <c r="A114" s="47" t="s">
        <v>17</v>
      </c>
      <c r="B114" s="45" t="s">
        <v>115</v>
      </c>
      <c r="C114" s="30" t="s">
        <v>230</v>
      </c>
      <c r="D114" s="45" t="s">
        <v>18</v>
      </c>
      <c r="E114" s="46">
        <v>98.5</v>
      </c>
      <c r="F114" s="46">
        <v>98.5</v>
      </c>
    </row>
    <row r="115" spans="1:6" ht="31.5">
      <c r="A115" s="106" t="s">
        <v>15</v>
      </c>
      <c r="B115" s="45" t="s">
        <v>115</v>
      </c>
      <c r="C115" s="30" t="s">
        <v>230</v>
      </c>
      <c r="D115" s="45" t="s">
        <v>10</v>
      </c>
      <c r="E115" s="46">
        <v>2.3</v>
      </c>
      <c r="F115" s="46">
        <v>2.3</v>
      </c>
    </row>
    <row r="116" spans="1:6" ht="126">
      <c r="A116" s="107" t="s">
        <v>378</v>
      </c>
      <c r="B116" s="45" t="s">
        <v>115</v>
      </c>
      <c r="C116" s="30" t="s">
        <v>231</v>
      </c>
      <c r="D116" s="45"/>
      <c r="E116" s="46">
        <f>E117+E118</f>
        <v>70.6</v>
      </c>
      <c r="F116" s="46">
        <f>F117+F118</f>
        <v>70.6</v>
      </c>
    </row>
    <row r="117" spans="1:6" ht="94.5">
      <c r="A117" s="47" t="s">
        <v>17</v>
      </c>
      <c r="B117" s="45" t="s">
        <v>115</v>
      </c>
      <c r="C117" s="30" t="s">
        <v>231</v>
      </c>
      <c r="D117" s="45" t="s">
        <v>18</v>
      </c>
      <c r="E117" s="46">
        <v>65.6</v>
      </c>
      <c r="F117" s="46">
        <v>65.6</v>
      </c>
    </row>
    <row r="118" spans="1:6" ht="31.5">
      <c r="A118" s="106" t="s">
        <v>15</v>
      </c>
      <c r="B118" s="45" t="s">
        <v>115</v>
      </c>
      <c r="C118" s="30" t="s">
        <v>231</v>
      </c>
      <c r="D118" s="45" t="s">
        <v>10</v>
      </c>
      <c r="E118" s="46">
        <v>5</v>
      </c>
      <c r="F118" s="46">
        <v>5</v>
      </c>
    </row>
    <row r="119" spans="1:6" ht="173.25">
      <c r="A119" s="133" t="s">
        <v>282</v>
      </c>
      <c r="B119" s="45" t="s">
        <v>115</v>
      </c>
      <c r="C119" s="45" t="s">
        <v>232</v>
      </c>
      <c r="D119" s="45"/>
      <c r="E119" s="46">
        <f>E120+E121</f>
        <v>755.6</v>
      </c>
      <c r="F119" s="46">
        <f>F120+F121</f>
        <v>755.6</v>
      </c>
    </row>
    <row r="120" spans="1:6" ht="94.5">
      <c r="A120" s="47" t="s">
        <v>17</v>
      </c>
      <c r="B120" s="45" t="s">
        <v>115</v>
      </c>
      <c r="C120" s="45" t="s">
        <v>232</v>
      </c>
      <c r="D120" s="45" t="s">
        <v>18</v>
      </c>
      <c r="E120" s="46">
        <v>738.7</v>
      </c>
      <c r="F120" s="46">
        <v>738.7</v>
      </c>
    </row>
    <row r="121" spans="1:6" ht="31.5">
      <c r="A121" s="167" t="s">
        <v>15</v>
      </c>
      <c r="B121" s="45" t="s">
        <v>115</v>
      </c>
      <c r="C121" s="45" t="s">
        <v>232</v>
      </c>
      <c r="D121" s="23" t="s">
        <v>10</v>
      </c>
      <c r="E121" s="46">
        <v>16.9</v>
      </c>
      <c r="F121" s="46">
        <v>16.9</v>
      </c>
    </row>
    <row r="122" spans="1:6" ht="94.5">
      <c r="A122" s="25" t="s">
        <v>265</v>
      </c>
      <c r="B122" s="30" t="s">
        <v>115</v>
      </c>
      <c r="C122" s="30" t="s">
        <v>233</v>
      </c>
      <c r="D122" s="38"/>
      <c r="E122" s="40">
        <f>E123+E124</f>
        <v>70.7</v>
      </c>
      <c r="F122" s="40">
        <f>F123+F124</f>
        <v>70.7</v>
      </c>
    </row>
    <row r="123" spans="1:6" ht="94.5">
      <c r="A123" s="47" t="s">
        <v>17</v>
      </c>
      <c r="B123" s="45" t="s">
        <v>115</v>
      </c>
      <c r="C123" s="30" t="s">
        <v>233</v>
      </c>
      <c r="D123" s="45" t="s">
        <v>18</v>
      </c>
      <c r="E123" s="46">
        <v>65.7</v>
      </c>
      <c r="F123" s="46">
        <v>65.7</v>
      </c>
    </row>
    <row r="124" spans="1:6" ht="35.25" customHeight="1">
      <c r="A124" s="106" t="s">
        <v>15</v>
      </c>
      <c r="B124" s="45" t="s">
        <v>115</v>
      </c>
      <c r="C124" s="30" t="s">
        <v>233</v>
      </c>
      <c r="D124" s="45" t="s">
        <v>10</v>
      </c>
      <c r="E124" s="46">
        <v>5</v>
      </c>
      <c r="F124" s="46">
        <v>5</v>
      </c>
    </row>
    <row r="125" spans="1:6" ht="39.75" customHeight="1">
      <c r="A125" s="24" t="s">
        <v>56</v>
      </c>
      <c r="B125" s="45" t="s">
        <v>115</v>
      </c>
      <c r="C125" s="30" t="s">
        <v>223</v>
      </c>
      <c r="D125" s="45"/>
      <c r="E125" s="46">
        <f>E126+E127</f>
        <v>1685</v>
      </c>
      <c r="F125" s="46">
        <f>F126+F127</f>
        <v>1685</v>
      </c>
    </row>
    <row r="126" spans="1:6" ht="31.5">
      <c r="A126" s="106" t="s">
        <v>15</v>
      </c>
      <c r="B126" s="45" t="s">
        <v>115</v>
      </c>
      <c r="C126" s="30" t="s">
        <v>223</v>
      </c>
      <c r="D126" s="45" t="s">
        <v>10</v>
      </c>
      <c r="E126" s="46">
        <v>1285</v>
      </c>
      <c r="F126" s="46">
        <v>1285</v>
      </c>
    </row>
    <row r="127" spans="1:6" ht="15.75">
      <c r="A127" s="24" t="s">
        <v>11</v>
      </c>
      <c r="B127" s="45" t="s">
        <v>115</v>
      </c>
      <c r="C127" s="30" t="s">
        <v>223</v>
      </c>
      <c r="D127" s="45" t="s">
        <v>14</v>
      </c>
      <c r="E127" s="46">
        <v>400</v>
      </c>
      <c r="F127" s="46">
        <v>400</v>
      </c>
    </row>
    <row r="128" spans="1:6" ht="31.5">
      <c r="A128" s="12" t="s">
        <v>89</v>
      </c>
      <c r="B128" s="104" t="s">
        <v>115</v>
      </c>
      <c r="C128" s="13" t="s">
        <v>224</v>
      </c>
      <c r="D128" s="13" t="s">
        <v>0</v>
      </c>
      <c r="E128" s="14">
        <f>E129+E133+E137+E131+E135</f>
        <v>792</v>
      </c>
      <c r="F128" s="14">
        <f>F129+F133+F137+F131+F135</f>
        <v>793</v>
      </c>
    </row>
    <row r="129" spans="1:6" ht="63">
      <c r="A129" s="47" t="s">
        <v>23</v>
      </c>
      <c r="B129" s="45" t="s">
        <v>115</v>
      </c>
      <c r="C129" s="45" t="s">
        <v>225</v>
      </c>
      <c r="D129" s="45"/>
      <c r="E129" s="46">
        <f>E130</f>
        <v>47</v>
      </c>
      <c r="F129" s="46">
        <f>F130</f>
        <v>47</v>
      </c>
    </row>
    <row r="130" spans="1:6" ht="31.5">
      <c r="A130" s="48" t="s">
        <v>15</v>
      </c>
      <c r="B130" s="45" t="s">
        <v>115</v>
      </c>
      <c r="C130" s="45" t="s">
        <v>225</v>
      </c>
      <c r="D130" s="45" t="s">
        <v>10</v>
      </c>
      <c r="E130" s="46">
        <v>47</v>
      </c>
      <c r="F130" s="46">
        <v>47</v>
      </c>
    </row>
    <row r="131" spans="1:6" ht="63">
      <c r="A131" s="47" t="s">
        <v>345</v>
      </c>
      <c r="B131" s="45" t="s">
        <v>115</v>
      </c>
      <c r="C131" s="45" t="s">
        <v>346</v>
      </c>
      <c r="D131" s="45"/>
      <c r="E131" s="46">
        <f>E132</f>
        <v>60</v>
      </c>
      <c r="F131" s="46">
        <f>F132</f>
        <v>60</v>
      </c>
    </row>
    <row r="132" spans="1:6" ht="31.5">
      <c r="A132" s="48" t="s">
        <v>15</v>
      </c>
      <c r="B132" s="45" t="s">
        <v>115</v>
      </c>
      <c r="C132" s="45" t="s">
        <v>346</v>
      </c>
      <c r="D132" s="45" t="s">
        <v>10</v>
      </c>
      <c r="E132" s="46">
        <v>60</v>
      </c>
      <c r="F132" s="46">
        <v>60</v>
      </c>
    </row>
    <row r="133" spans="1:6" ht="94.5">
      <c r="A133" s="47" t="s">
        <v>24</v>
      </c>
      <c r="B133" s="45" t="s">
        <v>115</v>
      </c>
      <c r="C133" s="45" t="s">
        <v>226</v>
      </c>
      <c r="D133" s="45"/>
      <c r="E133" s="46">
        <f>E134</f>
        <v>430</v>
      </c>
      <c r="F133" s="46">
        <f>F134</f>
        <v>430</v>
      </c>
    </row>
    <row r="134" spans="1:8" ht="31.5">
      <c r="A134" s="48" t="s">
        <v>15</v>
      </c>
      <c r="B134" s="45" t="s">
        <v>115</v>
      </c>
      <c r="C134" s="45" t="s">
        <v>226</v>
      </c>
      <c r="D134" s="45" t="s">
        <v>10</v>
      </c>
      <c r="E134" s="46">
        <v>430</v>
      </c>
      <c r="F134" s="46">
        <v>430</v>
      </c>
      <c r="H134" s="21"/>
    </row>
    <row r="135" spans="1:8" ht="31.5">
      <c r="A135" s="47" t="s">
        <v>273</v>
      </c>
      <c r="B135" s="45" t="s">
        <v>115</v>
      </c>
      <c r="C135" s="45" t="s">
        <v>272</v>
      </c>
      <c r="D135" s="23"/>
      <c r="E135" s="46">
        <f>E136</f>
        <v>155</v>
      </c>
      <c r="F135" s="46">
        <f>F136</f>
        <v>155</v>
      </c>
      <c r="H135" s="21"/>
    </row>
    <row r="136" spans="1:8" ht="31.5">
      <c r="A136" s="48" t="s">
        <v>15</v>
      </c>
      <c r="B136" s="45" t="s">
        <v>115</v>
      </c>
      <c r="C136" s="45" t="s">
        <v>272</v>
      </c>
      <c r="D136" s="45" t="s">
        <v>10</v>
      </c>
      <c r="E136" s="46">
        <v>155</v>
      </c>
      <c r="F136" s="46">
        <v>155</v>
      </c>
      <c r="H136" s="21"/>
    </row>
    <row r="137" spans="1:6" ht="31.5">
      <c r="A137" s="47" t="s">
        <v>76</v>
      </c>
      <c r="B137" s="45" t="s">
        <v>115</v>
      </c>
      <c r="C137" s="45" t="s">
        <v>227</v>
      </c>
      <c r="D137" s="23"/>
      <c r="E137" s="46">
        <f>E138</f>
        <v>100</v>
      </c>
      <c r="F137" s="46">
        <f>F138</f>
        <v>101</v>
      </c>
    </row>
    <row r="138" spans="1:6" ht="31.5">
      <c r="A138" s="48" t="s">
        <v>15</v>
      </c>
      <c r="B138" s="45" t="s">
        <v>115</v>
      </c>
      <c r="C138" s="45" t="s">
        <v>227</v>
      </c>
      <c r="D138" s="45" t="s">
        <v>10</v>
      </c>
      <c r="E138" s="46">
        <v>100</v>
      </c>
      <c r="F138" s="46">
        <v>101</v>
      </c>
    </row>
    <row r="139" spans="1:6" ht="31.5">
      <c r="A139" s="12" t="s">
        <v>100</v>
      </c>
      <c r="B139" s="104" t="s">
        <v>115</v>
      </c>
      <c r="C139" s="13" t="s">
        <v>228</v>
      </c>
      <c r="D139" s="13" t="s">
        <v>0</v>
      </c>
      <c r="E139" s="14">
        <f>E140</f>
        <v>5</v>
      </c>
      <c r="F139" s="14">
        <f>F140</f>
        <v>5</v>
      </c>
    </row>
    <row r="140" spans="1:6" ht="47.25">
      <c r="A140" s="47" t="s">
        <v>117</v>
      </c>
      <c r="B140" s="45" t="s">
        <v>115</v>
      </c>
      <c r="C140" s="17" t="s">
        <v>229</v>
      </c>
      <c r="D140" s="23"/>
      <c r="E140" s="22">
        <f>E141</f>
        <v>5</v>
      </c>
      <c r="F140" s="22">
        <f>F141</f>
        <v>5</v>
      </c>
    </row>
    <row r="141" spans="1:6" ht="31.5">
      <c r="A141" s="48" t="s">
        <v>15</v>
      </c>
      <c r="B141" s="45" t="s">
        <v>115</v>
      </c>
      <c r="C141" s="17" t="s">
        <v>229</v>
      </c>
      <c r="D141" s="23" t="s">
        <v>10</v>
      </c>
      <c r="E141" s="46">
        <v>5</v>
      </c>
      <c r="F141" s="46">
        <v>5</v>
      </c>
    </row>
    <row r="142" spans="1:6" ht="47.25">
      <c r="A142" s="102" t="s">
        <v>325</v>
      </c>
      <c r="B142" s="97" t="s">
        <v>115</v>
      </c>
      <c r="C142" s="96" t="s">
        <v>186</v>
      </c>
      <c r="D142" s="96" t="s">
        <v>0</v>
      </c>
      <c r="E142" s="103">
        <f>E143+E153+E150</f>
        <v>17142.9</v>
      </c>
      <c r="F142" s="103">
        <f>F143+F153+F150</f>
        <v>17749.6</v>
      </c>
    </row>
    <row r="143" spans="1:6" ht="47.25">
      <c r="A143" s="12" t="s">
        <v>118</v>
      </c>
      <c r="B143" s="104" t="s">
        <v>115</v>
      </c>
      <c r="C143" s="13" t="s">
        <v>198</v>
      </c>
      <c r="D143" s="13" t="s">
        <v>0</v>
      </c>
      <c r="E143" s="14">
        <f>E146+E144</f>
        <v>16642.9</v>
      </c>
      <c r="F143" s="14">
        <f>F146+F144</f>
        <v>17249.6</v>
      </c>
    </row>
    <row r="144" spans="1:6" ht="31.5">
      <c r="A144" s="43" t="s">
        <v>347</v>
      </c>
      <c r="B144" s="45" t="s">
        <v>115</v>
      </c>
      <c r="C144" s="38" t="s">
        <v>348</v>
      </c>
      <c r="D144" s="45"/>
      <c r="E144" s="46">
        <f>E145</f>
        <v>32</v>
      </c>
      <c r="F144" s="46">
        <f>F145</f>
        <v>32</v>
      </c>
    </row>
    <row r="145" spans="1:6" ht="31.5">
      <c r="A145" s="43" t="s">
        <v>15</v>
      </c>
      <c r="B145" s="45" t="s">
        <v>115</v>
      </c>
      <c r="C145" s="38" t="s">
        <v>348</v>
      </c>
      <c r="D145" s="45" t="s">
        <v>10</v>
      </c>
      <c r="E145" s="22">
        <v>32</v>
      </c>
      <c r="F145" s="22">
        <v>32</v>
      </c>
    </row>
    <row r="146" spans="1:6" ht="31.5">
      <c r="A146" s="43" t="s">
        <v>80</v>
      </c>
      <c r="B146" s="45" t="s">
        <v>115</v>
      </c>
      <c r="C146" s="38" t="s">
        <v>200</v>
      </c>
      <c r="D146" s="45"/>
      <c r="E146" s="46">
        <f>E147+E148+E149</f>
        <v>16610.9</v>
      </c>
      <c r="F146" s="46">
        <f>F147+F148+F149</f>
        <v>17217.6</v>
      </c>
    </row>
    <row r="147" spans="1:6" ht="94.5">
      <c r="A147" s="24" t="s">
        <v>17</v>
      </c>
      <c r="B147" s="45" t="s">
        <v>115</v>
      </c>
      <c r="C147" s="38" t="s">
        <v>200</v>
      </c>
      <c r="D147" s="45" t="s">
        <v>18</v>
      </c>
      <c r="E147" s="22">
        <v>15566.2</v>
      </c>
      <c r="F147" s="22">
        <v>16172.9</v>
      </c>
    </row>
    <row r="148" spans="1:6" ht="31.5">
      <c r="A148" s="43" t="s">
        <v>15</v>
      </c>
      <c r="B148" s="45" t="s">
        <v>115</v>
      </c>
      <c r="C148" s="38" t="s">
        <v>200</v>
      </c>
      <c r="D148" s="45" t="s">
        <v>10</v>
      </c>
      <c r="E148" s="22">
        <v>992.9</v>
      </c>
      <c r="F148" s="22">
        <v>992.9</v>
      </c>
    </row>
    <row r="149" spans="1:6" ht="15.75">
      <c r="A149" s="43" t="s">
        <v>11</v>
      </c>
      <c r="B149" s="45" t="s">
        <v>115</v>
      </c>
      <c r="C149" s="38" t="s">
        <v>266</v>
      </c>
      <c r="D149" s="45" t="s">
        <v>14</v>
      </c>
      <c r="E149" s="22">
        <v>51.8</v>
      </c>
      <c r="F149" s="22">
        <v>51.8</v>
      </c>
    </row>
    <row r="150" spans="1:6" ht="47.25">
      <c r="A150" s="26" t="s">
        <v>119</v>
      </c>
      <c r="B150" s="104" t="s">
        <v>115</v>
      </c>
      <c r="C150" s="13" t="s">
        <v>185</v>
      </c>
      <c r="D150" s="13"/>
      <c r="E150" s="14">
        <f>E151</f>
        <v>350</v>
      </c>
      <c r="F150" s="14">
        <f>F151</f>
        <v>350</v>
      </c>
    </row>
    <row r="151" spans="1:6" ht="47.25">
      <c r="A151" s="24" t="s">
        <v>39</v>
      </c>
      <c r="B151" s="30" t="s">
        <v>115</v>
      </c>
      <c r="C151" s="38" t="s">
        <v>201</v>
      </c>
      <c r="D151" s="23"/>
      <c r="E151" s="46">
        <f>E152</f>
        <v>350</v>
      </c>
      <c r="F151" s="46">
        <f>F152</f>
        <v>350</v>
      </c>
    </row>
    <row r="152" spans="1:6" ht="31.5">
      <c r="A152" s="43" t="s">
        <v>15</v>
      </c>
      <c r="B152" s="45" t="s">
        <v>115</v>
      </c>
      <c r="C152" s="38" t="s">
        <v>201</v>
      </c>
      <c r="D152" s="23" t="s">
        <v>10</v>
      </c>
      <c r="E152" s="22">
        <v>350</v>
      </c>
      <c r="F152" s="22">
        <v>350</v>
      </c>
    </row>
    <row r="153" spans="1:6" ht="31.5">
      <c r="A153" s="26" t="s">
        <v>136</v>
      </c>
      <c r="B153" s="104" t="s">
        <v>115</v>
      </c>
      <c r="C153" s="13" t="s">
        <v>202</v>
      </c>
      <c r="D153" s="13"/>
      <c r="E153" s="14">
        <f>E154+E156+E158</f>
        <v>150</v>
      </c>
      <c r="F153" s="14">
        <f>F154+F156+F158</f>
        <v>150</v>
      </c>
    </row>
    <row r="154" spans="1:6" ht="110.25">
      <c r="A154" s="43" t="s">
        <v>137</v>
      </c>
      <c r="B154" s="45" t="s">
        <v>115</v>
      </c>
      <c r="C154" s="38" t="s">
        <v>203</v>
      </c>
      <c r="D154" s="23"/>
      <c r="E154" s="22">
        <f>E155</f>
        <v>40</v>
      </c>
      <c r="F154" s="22">
        <f>F155</f>
        <v>40</v>
      </c>
    </row>
    <row r="155" spans="1:6" ht="31.5">
      <c r="A155" s="43" t="s">
        <v>15</v>
      </c>
      <c r="B155" s="45" t="s">
        <v>115</v>
      </c>
      <c r="C155" s="38" t="s">
        <v>203</v>
      </c>
      <c r="D155" s="23" t="s">
        <v>10</v>
      </c>
      <c r="E155" s="46">
        <v>40</v>
      </c>
      <c r="F155" s="46">
        <v>40</v>
      </c>
    </row>
    <row r="156" spans="1:6" ht="94.5">
      <c r="A156" s="43" t="s">
        <v>138</v>
      </c>
      <c r="B156" s="45" t="s">
        <v>115</v>
      </c>
      <c r="C156" s="38" t="s">
        <v>204</v>
      </c>
      <c r="D156" s="23"/>
      <c r="E156" s="22">
        <f>E157</f>
        <v>70</v>
      </c>
      <c r="F156" s="22">
        <f>F157</f>
        <v>70</v>
      </c>
    </row>
    <row r="157" spans="1:6" ht="31.5">
      <c r="A157" s="43" t="s">
        <v>15</v>
      </c>
      <c r="B157" s="45" t="s">
        <v>115</v>
      </c>
      <c r="C157" s="38" t="s">
        <v>204</v>
      </c>
      <c r="D157" s="23" t="s">
        <v>10</v>
      </c>
      <c r="E157" s="46">
        <v>70</v>
      </c>
      <c r="F157" s="46">
        <v>70</v>
      </c>
    </row>
    <row r="158" spans="1:6" ht="78.75">
      <c r="A158" s="43" t="s">
        <v>139</v>
      </c>
      <c r="B158" s="45" t="s">
        <v>115</v>
      </c>
      <c r="C158" s="38" t="s">
        <v>205</v>
      </c>
      <c r="D158" s="23"/>
      <c r="E158" s="22">
        <f>E159</f>
        <v>40</v>
      </c>
      <c r="F158" s="22">
        <f>F159</f>
        <v>40</v>
      </c>
    </row>
    <row r="159" spans="1:6" ht="31.5">
      <c r="A159" s="43" t="s">
        <v>15</v>
      </c>
      <c r="B159" s="45" t="s">
        <v>115</v>
      </c>
      <c r="C159" s="38" t="s">
        <v>205</v>
      </c>
      <c r="D159" s="23" t="s">
        <v>10</v>
      </c>
      <c r="E159" s="46">
        <v>40</v>
      </c>
      <c r="F159" s="46">
        <v>40</v>
      </c>
    </row>
    <row r="160" spans="1:6" ht="31.5">
      <c r="A160" s="102" t="s">
        <v>102</v>
      </c>
      <c r="B160" s="109" t="s">
        <v>115</v>
      </c>
      <c r="C160" s="96" t="s">
        <v>234</v>
      </c>
      <c r="D160" s="96" t="s">
        <v>0</v>
      </c>
      <c r="E160" s="103">
        <f>E161+E164+E173</f>
        <v>25105.699999999997</v>
      </c>
      <c r="F160" s="103">
        <f>F161+F164+F173</f>
        <v>25335.799999999996</v>
      </c>
    </row>
    <row r="161" spans="1:6" ht="31.5">
      <c r="A161" s="12" t="s">
        <v>103</v>
      </c>
      <c r="B161" s="104" t="s">
        <v>115</v>
      </c>
      <c r="C161" s="13" t="s">
        <v>235</v>
      </c>
      <c r="D161" s="13" t="s">
        <v>0</v>
      </c>
      <c r="E161" s="14">
        <f>E162</f>
        <v>50</v>
      </c>
      <c r="F161" s="14">
        <f>F162</f>
        <v>50</v>
      </c>
    </row>
    <row r="162" spans="1:6" ht="31.5">
      <c r="A162" s="43" t="s">
        <v>65</v>
      </c>
      <c r="B162" s="45" t="s">
        <v>115</v>
      </c>
      <c r="C162" s="17" t="s">
        <v>236</v>
      </c>
      <c r="D162" s="23"/>
      <c r="E162" s="46">
        <f>E163</f>
        <v>50</v>
      </c>
      <c r="F162" s="46">
        <f>F163</f>
        <v>50</v>
      </c>
    </row>
    <row r="163" spans="1:6" ht="94.5">
      <c r="A163" s="71" t="s">
        <v>17</v>
      </c>
      <c r="B163" s="45" t="s">
        <v>115</v>
      </c>
      <c r="C163" s="17" t="s">
        <v>236</v>
      </c>
      <c r="D163" s="23" t="s">
        <v>18</v>
      </c>
      <c r="E163" s="46">
        <v>50</v>
      </c>
      <c r="F163" s="46">
        <v>50</v>
      </c>
    </row>
    <row r="164" spans="1:6" ht="63">
      <c r="A164" s="12" t="s">
        <v>104</v>
      </c>
      <c r="B164" s="104" t="s">
        <v>115</v>
      </c>
      <c r="C164" s="13" t="s">
        <v>187</v>
      </c>
      <c r="D164" s="13" t="s">
        <v>0</v>
      </c>
      <c r="E164" s="14">
        <f>E171+E165+E167+E169</f>
        <v>24955.699999999997</v>
      </c>
      <c r="F164" s="14">
        <f>F171+F165+F167+F169</f>
        <v>25185.799999999996</v>
      </c>
    </row>
    <row r="165" spans="1:6" ht="157.5">
      <c r="A165" s="143" t="s">
        <v>83</v>
      </c>
      <c r="B165" s="30" t="s">
        <v>115</v>
      </c>
      <c r="C165" s="142" t="s">
        <v>293</v>
      </c>
      <c r="D165" s="141"/>
      <c r="E165" s="46">
        <f>E166</f>
        <v>21276.5</v>
      </c>
      <c r="F165" s="46">
        <f>F166</f>
        <v>21506.6</v>
      </c>
    </row>
    <row r="166" spans="1:6" ht="47.25">
      <c r="A166" s="140" t="s">
        <v>33</v>
      </c>
      <c r="B166" s="30" t="s">
        <v>115</v>
      </c>
      <c r="C166" s="141" t="s">
        <v>293</v>
      </c>
      <c r="D166" s="141" t="s">
        <v>28</v>
      </c>
      <c r="E166" s="46">
        <v>21276.5</v>
      </c>
      <c r="F166" s="46">
        <v>21506.6</v>
      </c>
    </row>
    <row r="167" spans="1:6" ht="78.75">
      <c r="A167" s="24" t="s">
        <v>419</v>
      </c>
      <c r="B167" s="45" t="s">
        <v>115</v>
      </c>
      <c r="C167" s="17" t="s">
        <v>421</v>
      </c>
      <c r="D167" s="45"/>
      <c r="E167" s="46">
        <f>E168</f>
        <v>1489.6</v>
      </c>
      <c r="F167" s="46">
        <f>F168</f>
        <v>1489.6</v>
      </c>
    </row>
    <row r="168" spans="1:6" ht="31.5">
      <c r="A168" s="43" t="s">
        <v>31</v>
      </c>
      <c r="B168" s="45" t="s">
        <v>115</v>
      </c>
      <c r="C168" s="17" t="s">
        <v>421</v>
      </c>
      <c r="D168" s="45" t="s">
        <v>19</v>
      </c>
      <c r="E168" s="46">
        <v>1489.6</v>
      </c>
      <c r="F168" s="46">
        <v>1489.6</v>
      </c>
    </row>
    <row r="169" spans="1:6" ht="63">
      <c r="A169" s="24" t="s">
        <v>420</v>
      </c>
      <c r="B169" s="45" t="s">
        <v>115</v>
      </c>
      <c r="C169" s="17" t="s">
        <v>422</v>
      </c>
      <c r="D169" s="45"/>
      <c r="E169" s="46">
        <f>E170</f>
        <v>1489.6</v>
      </c>
      <c r="F169" s="46">
        <f>F170</f>
        <v>1489.6</v>
      </c>
    </row>
    <row r="170" spans="1:6" ht="31.5">
      <c r="A170" s="43" t="s">
        <v>31</v>
      </c>
      <c r="B170" s="45" t="s">
        <v>115</v>
      </c>
      <c r="C170" s="17" t="s">
        <v>422</v>
      </c>
      <c r="D170" s="45" t="s">
        <v>19</v>
      </c>
      <c r="E170" s="46">
        <v>1489.6</v>
      </c>
      <c r="F170" s="46">
        <v>1489.6</v>
      </c>
    </row>
    <row r="171" spans="1:6" ht="63">
      <c r="A171" s="43" t="s">
        <v>289</v>
      </c>
      <c r="B171" s="45" t="s">
        <v>115</v>
      </c>
      <c r="C171" s="17" t="s">
        <v>379</v>
      </c>
      <c r="D171" s="45"/>
      <c r="E171" s="46">
        <f>E172</f>
        <v>700</v>
      </c>
      <c r="F171" s="46">
        <f>F172</f>
        <v>700</v>
      </c>
    </row>
    <row r="172" spans="1:6" ht="31.5">
      <c r="A172" s="24" t="s">
        <v>31</v>
      </c>
      <c r="B172" s="45" t="s">
        <v>115</v>
      </c>
      <c r="C172" s="17" t="s">
        <v>379</v>
      </c>
      <c r="D172" s="45" t="s">
        <v>19</v>
      </c>
      <c r="E172" s="46">
        <v>700</v>
      </c>
      <c r="F172" s="46">
        <v>700</v>
      </c>
    </row>
    <row r="173" spans="1:6" ht="47.25">
      <c r="A173" s="12" t="s">
        <v>105</v>
      </c>
      <c r="B173" s="104" t="s">
        <v>115</v>
      </c>
      <c r="C173" s="13" t="s">
        <v>238</v>
      </c>
      <c r="D173" s="13" t="s">
        <v>0</v>
      </c>
      <c r="E173" s="14">
        <f>E174+E176</f>
        <v>100</v>
      </c>
      <c r="F173" s="14">
        <f>F174+F176</f>
        <v>100</v>
      </c>
    </row>
    <row r="174" spans="1:6" ht="63">
      <c r="A174" s="16" t="s">
        <v>41</v>
      </c>
      <c r="B174" s="30" t="s">
        <v>115</v>
      </c>
      <c r="C174" s="17" t="s">
        <v>239</v>
      </c>
      <c r="D174" s="9"/>
      <c r="E174" s="19">
        <f>E175</f>
        <v>80</v>
      </c>
      <c r="F174" s="19">
        <f>F175</f>
        <v>80</v>
      </c>
    </row>
    <row r="175" spans="1:6" ht="47.25">
      <c r="A175" s="78" t="s">
        <v>12</v>
      </c>
      <c r="B175" s="45" t="s">
        <v>115</v>
      </c>
      <c r="C175" s="17" t="s">
        <v>239</v>
      </c>
      <c r="D175" s="45" t="s">
        <v>13</v>
      </c>
      <c r="E175" s="46">
        <v>80</v>
      </c>
      <c r="F175" s="46">
        <v>80</v>
      </c>
    </row>
    <row r="176" spans="1:6" ht="63">
      <c r="A176" s="16" t="s">
        <v>290</v>
      </c>
      <c r="B176" s="45" t="s">
        <v>115</v>
      </c>
      <c r="C176" s="17" t="s">
        <v>284</v>
      </c>
      <c r="D176" s="45"/>
      <c r="E176" s="46">
        <f>E177</f>
        <v>20</v>
      </c>
      <c r="F176" s="46">
        <f>F177</f>
        <v>20</v>
      </c>
    </row>
    <row r="177" spans="1:6" ht="47.25">
      <c r="A177" s="78" t="s">
        <v>12</v>
      </c>
      <c r="B177" s="45" t="s">
        <v>115</v>
      </c>
      <c r="C177" s="17" t="s">
        <v>284</v>
      </c>
      <c r="D177" s="45" t="s">
        <v>13</v>
      </c>
      <c r="E177" s="46">
        <v>20</v>
      </c>
      <c r="F177" s="46">
        <v>20</v>
      </c>
    </row>
    <row r="178" spans="1:6" ht="31.5">
      <c r="A178" s="95" t="s">
        <v>35</v>
      </c>
      <c r="B178" s="97" t="s">
        <v>115</v>
      </c>
      <c r="C178" s="97" t="s">
        <v>147</v>
      </c>
      <c r="D178" s="96" t="s">
        <v>0</v>
      </c>
      <c r="E178" s="98">
        <f>E191+E179+E187+E185+E183+E181+E189</f>
        <v>43852.70000000001</v>
      </c>
      <c r="F178" s="98">
        <f>F191+F179+F187+F185+F183+F181+F189</f>
        <v>32189.600000000002</v>
      </c>
    </row>
    <row r="179" spans="1:6" ht="47.25">
      <c r="A179" s="71" t="s">
        <v>77</v>
      </c>
      <c r="B179" s="30" t="s">
        <v>115</v>
      </c>
      <c r="C179" s="30" t="s">
        <v>155</v>
      </c>
      <c r="D179" s="138"/>
      <c r="E179" s="40">
        <f>E180</f>
        <v>33923.00000000001</v>
      </c>
      <c r="F179" s="40">
        <f>F180</f>
        <v>22535.7</v>
      </c>
    </row>
    <row r="180" spans="1:6" ht="15.75">
      <c r="A180" s="217" t="s">
        <v>11</v>
      </c>
      <c r="B180" s="30" t="s">
        <v>115</v>
      </c>
      <c r="C180" s="30" t="s">
        <v>155</v>
      </c>
      <c r="D180" s="38" t="s">
        <v>14</v>
      </c>
      <c r="E180" s="40">
        <f>14517.5+76+19922.3+1001.3-1446-148.1</f>
        <v>33923.00000000001</v>
      </c>
      <c r="F180" s="40">
        <f>2889.3+76+20418.2+1001.3-1446-403.1</f>
        <v>22535.7</v>
      </c>
    </row>
    <row r="181" spans="1:6" ht="63">
      <c r="A181" s="57" t="s">
        <v>275</v>
      </c>
      <c r="B181" s="45" t="s">
        <v>115</v>
      </c>
      <c r="C181" s="45" t="s">
        <v>274</v>
      </c>
      <c r="D181" s="45"/>
      <c r="E181" s="46">
        <f>E182</f>
        <v>300</v>
      </c>
      <c r="F181" s="46">
        <f>F182</f>
        <v>100</v>
      </c>
    </row>
    <row r="182" spans="1:6" ht="31.5">
      <c r="A182" s="50" t="s">
        <v>15</v>
      </c>
      <c r="B182" s="45" t="s">
        <v>115</v>
      </c>
      <c r="C182" s="45" t="s">
        <v>274</v>
      </c>
      <c r="D182" s="23" t="s">
        <v>10</v>
      </c>
      <c r="E182" s="46">
        <v>300</v>
      </c>
      <c r="F182" s="46">
        <v>100</v>
      </c>
    </row>
    <row r="183" spans="1:6" ht="47.25">
      <c r="A183" s="50" t="s">
        <v>300</v>
      </c>
      <c r="B183" s="45" t="s">
        <v>115</v>
      </c>
      <c r="C183" s="45" t="s">
        <v>299</v>
      </c>
      <c r="D183" s="145"/>
      <c r="E183" s="46">
        <f>E184</f>
        <v>200</v>
      </c>
      <c r="F183" s="46">
        <f>F184</f>
        <v>100</v>
      </c>
    </row>
    <row r="184" spans="1:6" ht="31.5">
      <c r="A184" s="50" t="s">
        <v>15</v>
      </c>
      <c r="B184" s="45" t="s">
        <v>115</v>
      </c>
      <c r="C184" s="45" t="s">
        <v>299</v>
      </c>
      <c r="D184" s="23" t="s">
        <v>10</v>
      </c>
      <c r="E184" s="46">
        <v>200</v>
      </c>
      <c r="F184" s="46">
        <v>100</v>
      </c>
    </row>
    <row r="185" spans="1:6" ht="63">
      <c r="A185" s="43" t="s">
        <v>332</v>
      </c>
      <c r="B185" s="45" t="s">
        <v>115</v>
      </c>
      <c r="C185" s="45" t="s">
        <v>333</v>
      </c>
      <c r="D185" s="67"/>
      <c r="E185" s="46">
        <f>E186</f>
        <v>39.3</v>
      </c>
      <c r="F185" s="46">
        <f>F186</f>
        <v>63.5</v>
      </c>
    </row>
    <row r="186" spans="1:6" ht="31.5">
      <c r="A186" s="50" t="s">
        <v>15</v>
      </c>
      <c r="B186" s="45" t="s">
        <v>115</v>
      </c>
      <c r="C186" s="45" t="s">
        <v>333</v>
      </c>
      <c r="D186" s="23" t="s">
        <v>10</v>
      </c>
      <c r="E186" s="46">
        <v>39.3</v>
      </c>
      <c r="F186" s="46">
        <v>63.5</v>
      </c>
    </row>
    <row r="187" spans="1:6" ht="63">
      <c r="A187" s="50" t="s">
        <v>78</v>
      </c>
      <c r="B187" s="45" t="s">
        <v>115</v>
      </c>
      <c r="C187" s="45" t="s">
        <v>156</v>
      </c>
      <c r="D187" s="23"/>
      <c r="E187" s="51">
        <f>E188</f>
        <v>607.2</v>
      </c>
      <c r="F187" s="51">
        <f>F188</f>
        <v>607.2</v>
      </c>
    </row>
    <row r="188" spans="1:6" ht="31.5">
      <c r="A188" s="50" t="s">
        <v>31</v>
      </c>
      <c r="B188" s="45" t="s">
        <v>115</v>
      </c>
      <c r="C188" s="45" t="s">
        <v>156</v>
      </c>
      <c r="D188" s="23" t="s">
        <v>19</v>
      </c>
      <c r="E188" s="46">
        <v>607.2</v>
      </c>
      <c r="F188" s="46">
        <v>607.2</v>
      </c>
    </row>
    <row r="189" spans="1:6" ht="31.5">
      <c r="A189" s="217" t="s">
        <v>401</v>
      </c>
      <c r="B189" s="45" t="s">
        <v>115</v>
      </c>
      <c r="C189" s="45" t="s">
        <v>402</v>
      </c>
      <c r="D189" s="220"/>
      <c r="E189" s="46">
        <f>E190</f>
        <v>8383.2</v>
      </c>
      <c r="F189" s="46">
        <f>F190</f>
        <v>8383.2</v>
      </c>
    </row>
    <row r="190" spans="1:6" ht="31.5">
      <c r="A190" s="50" t="s">
        <v>403</v>
      </c>
      <c r="B190" s="45" t="s">
        <v>115</v>
      </c>
      <c r="C190" s="45" t="s">
        <v>402</v>
      </c>
      <c r="D190" s="220" t="s">
        <v>404</v>
      </c>
      <c r="E190" s="46">
        <v>8383.2</v>
      </c>
      <c r="F190" s="46">
        <v>8383.2</v>
      </c>
    </row>
    <row r="191" spans="1:6" ht="78.75">
      <c r="A191" s="89" t="s">
        <v>67</v>
      </c>
      <c r="B191" s="65">
        <v>923</v>
      </c>
      <c r="C191" s="64" t="s">
        <v>160</v>
      </c>
      <c r="D191" s="168"/>
      <c r="E191" s="157">
        <f>E192</f>
        <v>400</v>
      </c>
      <c r="F191" s="157">
        <f>F192</f>
        <v>400</v>
      </c>
    </row>
    <row r="192" spans="1:6" ht="15.75">
      <c r="A192" s="63" t="s">
        <v>11</v>
      </c>
      <c r="B192" s="65">
        <v>923</v>
      </c>
      <c r="C192" s="64" t="s">
        <v>160</v>
      </c>
      <c r="D192" s="194" t="s">
        <v>14</v>
      </c>
      <c r="E192" s="46">
        <v>400</v>
      </c>
      <c r="F192" s="46">
        <v>400</v>
      </c>
    </row>
    <row r="193" spans="1:6" ht="31.5">
      <c r="A193" s="35" t="s">
        <v>121</v>
      </c>
      <c r="B193" s="36" t="s">
        <v>122</v>
      </c>
      <c r="C193" s="101"/>
      <c r="D193" s="101"/>
      <c r="E193" s="34">
        <f>E194+E214</f>
        <v>133540.50000000003</v>
      </c>
      <c r="F193" s="34">
        <f>F194+F214</f>
        <v>121192</v>
      </c>
    </row>
    <row r="194" spans="1:6" ht="47.25">
      <c r="A194" s="102" t="s">
        <v>95</v>
      </c>
      <c r="B194" s="96" t="s">
        <v>122</v>
      </c>
      <c r="C194" s="96" t="s">
        <v>189</v>
      </c>
      <c r="D194" s="96" t="s">
        <v>0</v>
      </c>
      <c r="E194" s="103">
        <f>E195+E199+E201+E203+E205+E207+E209+E212+E197</f>
        <v>132487.40000000002</v>
      </c>
      <c r="F194" s="103">
        <f>F195+F199+F201+F203+F205+F207+F209+F212+F197</f>
        <v>120033</v>
      </c>
    </row>
    <row r="195" spans="1:6" ht="47.25">
      <c r="A195" s="43" t="s">
        <v>58</v>
      </c>
      <c r="B195" s="45" t="s">
        <v>122</v>
      </c>
      <c r="C195" s="45" t="s">
        <v>188</v>
      </c>
      <c r="D195" s="45"/>
      <c r="E195" s="39">
        <f>E196</f>
        <v>30610.8</v>
      </c>
      <c r="F195" s="39">
        <f>F196</f>
        <v>26310.8</v>
      </c>
    </row>
    <row r="196" spans="1:6" ht="53.25" customHeight="1">
      <c r="A196" s="78" t="s">
        <v>12</v>
      </c>
      <c r="B196" s="45" t="s">
        <v>122</v>
      </c>
      <c r="C196" s="45" t="s">
        <v>188</v>
      </c>
      <c r="D196" s="45" t="s">
        <v>13</v>
      </c>
      <c r="E196" s="22">
        <v>30610.8</v>
      </c>
      <c r="F196" s="46">
        <v>26310.8</v>
      </c>
    </row>
    <row r="197" spans="1:6" ht="47.25">
      <c r="A197" s="24" t="s">
        <v>261</v>
      </c>
      <c r="B197" s="45" t="s">
        <v>122</v>
      </c>
      <c r="C197" s="45" t="s">
        <v>269</v>
      </c>
      <c r="D197" s="45"/>
      <c r="E197" s="22">
        <f>E198</f>
        <v>70</v>
      </c>
      <c r="F197" s="22">
        <f>F198</f>
        <v>0</v>
      </c>
    </row>
    <row r="198" spans="1:6" ht="46.5" customHeight="1">
      <c r="A198" s="24" t="s">
        <v>12</v>
      </c>
      <c r="B198" s="45" t="s">
        <v>122</v>
      </c>
      <c r="C198" s="45" t="s">
        <v>269</v>
      </c>
      <c r="D198" s="45" t="s">
        <v>13</v>
      </c>
      <c r="E198" s="22">
        <v>70</v>
      </c>
      <c r="F198" s="46">
        <v>0</v>
      </c>
    </row>
    <row r="199" spans="1:6" ht="15.75">
      <c r="A199" s="24" t="s">
        <v>285</v>
      </c>
      <c r="B199" s="45" t="s">
        <v>122</v>
      </c>
      <c r="C199" s="45" t="s">
        <v>286</v>
      </c>
      <c r="D199" s="45"/>
      <c r="E199" s="22">
        <f>E200</f>
        <v>99.6</v>
      </c>
      <c r="F199" s="22">
        <f>F200</f>
        <v>0</v>
      </c>
    </row>
    <row r="200" spans="1:6" ht="47.25" customHeight="1">
      <c r="A200" s="78" t="s">
        <v>12</v>
      </c>
      <c r="B200" s="45" t="s">
        <v>122</v>
      </c>
      <c r="C200" s="45" t="s">
        <v>286</v>
      </c>
      <c r="D200" s="45" t="s">
        <v>13</v>
      </c>
      <c r="E200" s="22">
        <v>99.6</v>
      </c>
      <c r="F200" s="22"/>
    </row>
    <row r="201" spans="1:6" ht="36.75" customHeight="1">
      <c r="A201" s="24" t="s">
        <v>261</v>
      </c>
      <c r="B201" s="45" t="s">
        <v>122</v>
      </c>
      <c r="C201" s="45" t="s">
        <v>260</v>
      </c>
      <c r="D201" s="45"/>
      <c r="E201" s="46">
        <f>E202</f>
        <v>102.4</v>
      </c>
      <c r="F201" s="22">
        <f>F202</f>
        <v>0</v>
      </c>
    </row>
    <row r="202" spans="1:6" ht="52.5" customHeight="1">
      <c r="A202" s="78" t="s">
        <v>12</v>
      </c>
      <c r="B202" s="45" t="s">
        <v>122</v>
      </c>
      <c r="C202" s="45" t="s">
        <v>260</v>
      </c>
      <c r="D202" s="45" t="s">
        <v>13</v>
      </c>
      <c r="E202" s="46">
        <v>102.4</v>
      </c>
      <c r="F202" s="22"/>
    </row>
    <row r="203" spans="1:6" ht="47.25">
      <c r="A203" s="43" t="s">
        <v>60</v>
      </c>
      <c r="B203" s="45" t="s">
        <v>122</v>
      </c>
      <c r="C203" s="45" t="s">
        <v>190</v>
      </c>
      <c r="D203" s="45"/>
      <c r="E203" s="46">
        <f>E204</f>
        <v>51007.4</v>
      </c>
      <c r="F203" s="22">
        <f>F204</f>
        <v>45107.4</v>
      </c>
    </row>
    <row r="204" spans="1:6" ht="47.25">
      <c r="A204" s="78" t="s">
        <v>12</v>
      </c>
      <c r="B204" s="45" t="s">
        <v>122</v>
      </c>
      <c r="C204" s="45" t="s">
        <v>190</v>
      </c>
      <c r="D204" s="45" t="s">
        <v>13</v>
      </c>
      <c r="E204" s="46">
        <v>51007.4</v>
      </c>
      <c r="F204" s="46">
        <v>45107.4</v>
      </c>
    </row>
    <row r="205" spans="1:6" ht="63">
      <c r="A205" s="43" t="s">
        <v>59</v>
      </c>
      <c r="B205" s="45" t="s">
        <v>122</v>
      </c>
      <c r="C205" s="45" t="s">
        <v>191</v>
      </c>
      <c r="D205" s="45"/>
      <c r="E205" s="46">
        <f>E206</f>
        <v>21471.4</v>
      </c>
      <c r="F205" s="22">
        <f>F206</f>
        <v>18771.6</v>
      </c>
    </row>
    <row r="206" spans="1:6" ht="47.25">
      <c r="A206" s="127" t="s">
        <v>12</v>
      </c>
      <c r="B206" s="45" t="s">
        <v>122</v>
      </c>
      <c r="C206" s="45" t="s">
        <v>191</v>
      </c>
      <c r="D206" s="45" t="s">
        <v>13</v>
      </c>
      <c r="E206" s="46">
        <v>21471.4</v>
      </c>
      <c r="F206" s="46">
        <v>18771.6</v>
      </c>
    </row>
    <row r="207" spans="1:6" ht="31.5">
      <c r="A207" s="43" t="s">
        <v>253</v>
      </c>
      <c r="B207" s="45" t="s">
        <v>122</v>
      </c>
      <c r="C207" s="45" t="s">
        <v>254</v>
      </c>
      <c r="D207" s="45"/>
      <c r="E207" s="46">
        <f>E208</f>
        <v>20</v>
      </c>
      <c r="F207" s="22">
        <f>F208</f>
        <v>20</v>
      </c>
    </row>
    <row r="208" spans="1:6" ht="31.5">
      <c r="A208" s="24" t="s">
        <v>31</v>
      </c>
      <c r="B208" s="45" t="s">
        <v>122</v>
      </c>
      <c r="C208" s="45" t="s">
        <v>254</v>
      </c>
      <c r="D208" s="45" t="s">
        <v>19</v>
      </c>
      <c r="E208" s="46">
        <v>20</v>
      </c>
      <c r="F208" s="46">
        <v>20</v>
      </c>
    </row>
    <row r="209" spans="1:6" ht="31.5">
      <c r="A209" s="43" t="s">
        <v>25</v>
      </c>
      <c r="B209" s="45" t="s">
        <v>122</v>
      </c>
      <c r="C209" s="45" t="s">
        <v>192</v>
      </c>
      <c r="D209" s="45"/>
      <c r="E209" s="22">
        <f>E210+E211</f>
        <v>7022.3</v>
      </c>
      <c r="F209" s="22">
        <f>F210+F211</f>
        <v>7195.599999999999</v>
      </c>
    </row>
    <row r="210" spans="1:6" ht="94.5">
      <c r="A210" s="24" t="s">
        <v>17</v>
      </c>
      <c r="B210" s="45" t="s">
        <v>122</v>
      </c>
      <c r="C210" s="45" t="s">
        <v>192</v>
      </c>
      <c r="D210" s="45" t="s">
        <v>18</v>
      </c>
      <c r="E210" s="46">
        <v>6562.5</v>
      </c>
      <c r="F210" s="46">
        <v>6723.9</v>
      </c>
    </row>
    <row r="211" spans="1:6" ht="31.5">
      <c r="A211" s="60" t="s">
        <v>15</v>
      </c>
      <c r="B211" s="45" t="s">
        <v>122</v>
      </c>
      <c r="C211" s="45" t="s">
        <v>192</v>
      </c>
      <c r="D211" s="45" t="s">
        <v>10</v>
      </c>
      <c r="E211" s="39">
        <v>459.8</v>
      </c>
      <c r="F211" s="39">
        <v>471.7</v>
      </c>
    </row>
    <row r="212" spans="1:6" ht="31.5">
      <c r="A212" s="43" t="s">
        <v>57</v>
      </c>
      <c r="B212" s="45" t="s">
        <v>122</v>
      </c>
      <c r="C212" s="45" t="s">
        <v>193</v>
      </c>
      <c r="D212" s="45"/>
      <c r="E212" s="46">
        <f>E213</f>
        <v>22083.5</v>
      </c>
      <c r="F212" s="46">
        <f>F213</f>
        <v>22627.6</v>
      </c>
    </row>
    <row r="213" spans="1:6" ht="94.5">
      <c r="A213" s="24" t="s">
        <v>17</v>
      </c>
      <c r="B213" s="45" t="s">
        <v>122</v>
      </c>
      <c r="C213" s="45" t="s">
        <v>193</v>
      </c>
      <c r="D213" s="45" t="s">
        <v>18</v>
      </c>
      <c r="E213" s="46">
        <v>22083.5</v>
      </c>
      <c r="F213" s="46">
        <v>22627.6</v>
      </c>
    </row>
    <row r="214" spans="1:6" ht="31.5">
      <c r="A214" s="95" t="s">
        <v>35</v>
      </c>
      <c r="B214" s="97" t="s">
        <v>123</v>
      </c>
      <c r="C214" s="97" t="s">
        <v>147</v>
      </c>
      <c r="D214" s="97"/>
      <c r="E214" s="98">
        <f>E215</f>
        <v>1053.1</v>
      </c>
      <c r="F214" s="98">
        <f>F215</f>
        <v>1159</v>
      </c>
    </row>
    <row r="215" spans="1:6" ht="94.5">
      <c r="A215" s="50" t="s">
        <v>278</v>
      </c>
      <c r="B215" s="45" t="s">
        <v>122</v>
      </c>
      <c r="C215" s="45" t="s">
        <v>276</v>
      </c>
      <c r="D215" s="45"/>
      <c r="E215" s="46">
        <f>E216</f>
        <v>1053.1</v>
      </c>
      <c r="F215" s="46">
        <f>F216</f>
        <v>1159</v>
      </c>
    </row>
    <row r="216" spans="1:6" ht="53.25" customHeight="1">
      <c r="A216" s="78" t="s">
        <v>12</v>
      </c>
      <c r="B216" s="45" t="s">
        <v>122</v>
      </c>
      <c r="C216" s="45" t="s">
        <v>276</v>
      </c>
      <c r="D216" s="45" t="s">
        <v>13</v>
      </c>
      <c r="E216" s="46">
        <v>1053.1</v>
      </c>
      <c r="F216" s="46">
        <v>1159</v>
      </c>
    </row>
    <row r="217" spans="1:6" ht="47.25">
      <c r="A217" s="35" t="s">
        <v>124</v>
      </c>
      <c r="B217" s="36" t="s">
        <v>125</v>
      </c>
      <c r="C217" s="101"/>
      <c r="D217" s="111"/>
      <c r="E217" s="34">
        <f>E218+E222</f>
        <v>26061.899999999998</v>
      </c>
      <c r="F217" s="34">
        <f>F218+F222</f>
        <v>26068.800000000003</v>
      </c>
    </row>
    <row r="218" spans="1:6" ht="63">
      <c r="A218" s="102" t="s">
        <v>75</v>
      </c>
      <c r="B218" s="97" t="s">
        <v>125</v>
      </c>
      <c r="C218" s="96" t="s">
        <v>240</v>
      </c>
      <c r="D218" s="96" t="s">
        <v>0</v>
      </c>
      <c r="E218" s="98">
        <f aca="true" t="shared" si="0" ref="E218:F220">E219</f>
        <v>1179.7</v>
      </c>
      <c r="F218" s="98">
        <f t="shared" si="0"/>
        <v>1921.4</v>
      </c>
    </row>
    <row r="219" spans="1:6" ht="31.5">
      <c r="A219" s="147" t="s">
        <v>357</v>
      </c>
      <c r="B219" s="169" t="s">
        <v>125</v>
      </c>
      <c r="C219" s="13" t="s">
        <v>350</v>
      </c>
      <c r="D219" s="13" t="s">
        <v>0</v>
      </c>
      <c r="E219" s="192">
        <f t="shared" si="0"/>
        <v>1179.7</v>
      </c>
      <c r="F219" s="192">
        <f t="shared" si="0"/>
        <v>1921.4</v>
      </c>
    </row>
    <row r="220" spans="1:6" ht="31.5">
      <c r="A220" s="170" t="s">
        <v>79</v>
      </c>
      <c r="B220" s="45" t="s">
        <v>125</v>
      </c>
      <c r="C220" s="23" t="s">
        <v>349</v>
      </c>
      <c r="D220" s="23"/>
      <c r="E220" s="193">
        <f t="shared" si="0"/>
        <v>1179.7</v>
      </c>
      <c r="F220" s="193">
        <f t="shared" si="0"/>
        <v>1921.4</v>
      </c>
    </row>
    <row r="221" spans="1:7" ht="31.5">
      <c r="A221" s="57" t="s">
        <v>15</v>
      </c>
      <c r="B221" s="45" t="s">
        <v>125</v>
      </c>
      <c r="C221" s="23" t="s">
        <v>349</v>
      </c>
      <c r="D221" s="23" t="s">
        <v>10</v>
      </c>
      <c r="E221" s="46">
        <v>1179.7</v>
      </c>
      <c r="F221" s="46">
        <v>1921.4</v>
      </c>
      <c r="G221" s="180" t="s">
        <v>351</v>
      </c>
    </row>
    <row r="222" spans="1:6" ht="47.25">
      <c r="A222" s="102" t="s">
        <v>96</v>
      </c>
      <c r="B222" s="97" t="s">
        <v>125</v>
      </c>
      <c r="C222" s="96" t="s">
        <v>211</v>
      </c>
      <c r="D222" s="96" t="s">
        <v>0</v>
      </c>
      <c r="E222" s="103">
        <f>E223</f>
        <v>24882.199999999997</v>
      </c>
      <c r="F222" s="103">
        <f>F223</f>
        <v>24147.4</v>
      </c>
    </row>
    <row r="223" spans="1:6" ht="47.25">
      <c r="A223" s="12" t="s">
        <v>98</v>
      </c>
      <c r="B223" s="104" t="s">
        <v>125</v>
      </c>
      <c r="C223" s="13" t="s">
        <v>214</v>
      </c>
      <c r="D223" s="13" t="s">
        <v>0</v>
      </c>
      <c r="E223" s="149">
        <f>E224+E226+E228+E232</f>
        <v>24882.199999999997</v>
      </c>
      <c r="F223" s="14">
        <f>F224+F226+F228+F232</f>
        <v>24147.4</v>
      </c>
    </row>
    <row r="224" spans="1:6" ht="63">
      <c r="A224" s="47" t="s">
        <v>66</v>
      </c>
      <c r="B224" s="45" t="s">
        <v>125</v>
      </c>
      <c r="C224" s="45" t="s">
        <v>215</v>
      </c>
      <c r="D224" s="23"/>
      <c r="E224" s="22">
        <f>E225</f>
        <v>4534</v>
      </c>
      <c r="F224" s="22">
        <f>F225</f>
        <v>3839.3</v>
      </c>
    </row>
    <row r="225" spans="1:6" ht="31.5">
      <c r="A225" s="48" t="s">
        <v>15</v>
      </c>
      <c r="B225" s="45" t="s">
        <v>125</v>
      </c>
      <c r="C225" s="45" t="s">
        <v>215</v>
      </c>
      <c r="D225" s="45" t="s">
        <v>10</v>
      </c>
      <c r="E225" s="46">
        <v>4534</v>
      </c>
      <c r="F225" s="46">
        <v>3839.3</v>
      </c>
    </row>
    <row r="226" spans="1:6" ht="31.5">
      <c r="A226" s="47" t="s">
        <v>20</v>
      </c>
      <c r="B226" s="45" t="s">
        <v>125</v>
      </c>
      <c r="C226" s="45" t="s">
        <v>216</v>
      </c>
      <c r="D226" s="23"/>
      <c r="E226" s="22">
        <f>E227</f>
        <v>226</v>
      </c>
      <c r="F226" s="22">
        <f>F227</f>
        <v>226</v>
      </c>
    </row>
    <row r="227" spans="1:6" ht="31.5">
      <c r="A227" s="48" t="s">
        <v>15</v>
      </c>
      <c r="B227" s="45" t="s">
        <v>125</v>
      </c>
      <c r="C227" s="45" t="s">
        <v>216</v>
      </c>
      <c r="D227" s="45" t="s">
        <v>10</v>
      </c>
      <c r="E227" s="46">
        <v>226</v>
      </c>
      <c r="F227" s="46">
        <v>226</v>
      </c>
    </row>
    <row r="228" spans="1:6" ht="47.25">
      <c r="A228" s="47" t="s">
        <v>16</v>
      </c>
      <c r="B228" s="45" t="s">
        <v>125</v>
      </c>
      <c r="C228" s="45" t="s">
        <v>217</v>
      </c>
      <c r="D228" s="23"/>
      <c r="E228" s="22">
        <f>SUM(E229:E231)</f>
        <v>15973.6</v>
      </c>
      <c r="F228" s="22">
        <f>SUM(F229:F231)</f>
        <v>15942.7</v>
      </c>
    </row>
    <row r="229" spans="1:8" ht="94.5">
      <c r="A229" s="58" t="s">
        <v>17</v>
      </c>
      <c r="B229" s="45" t="s">
        <v>125</v>
      </c>
      <c r="C229" s="45" t="s">
        <v>217</v>
      </c>
      <c r="D229" s="45" t="s">
        <v>18</v>
      </c>
      <c r="E229" s="46">
        <f>14331.5-184.5</f>
        <v>14147</v>
      </c>
      <c r="F229" s="46">
        <f>14435.2-319.1</f>
        <v>14116.1</v>
      </c>
      <c r="G229" s="180"/>
      <c r="H229" s="183"/>
    </row>
    <row r="230" spans="1:6" ht="31.5">
      <c r="A230" s="48" t="s">
        <v>15</v>
      </c>
      <c r="B230" s="45" t="s">
        <v>125</v>
      </c>
      <c r="C230" s="45" t="s">
        <v>217</v>
      </c>
      <c r="D230" s="45" t="s">
        <v>10</v>
      </c>
      <c r="E230" s="46">
        <v>1811.6</v>
      </c>
      <c r="F230" s="46">
        <v>1811.6</v>
      </c>
    </row>
    <row r="231" spans="1:6" ht="15.75">
      <c r="A231" s="48" t="s">
        <v>11</v>
      </c>
      <c r="B231" s="45" t="s">
        <v>125</v>
      </c>
      <c r="C231" s="45" t="s">
        <v>217</v>
      </c>
      <c r="D231" s="45" t="s">
        <v>14</v>
      </c>
      <c r="E231" s="46">
        <v>15</v>
      </c>
      <c r="F231" s="46">
        <v>15</v>
      </c>
    </row>
    <row r="232" spans="1:6" ht="31.5">
      <c r="A232" s="47" t="s">
        <v>21</v>
      </c>
      <c r="B232" s="45" t="s">
        <v>125</v>
      </c>
      <c r="C232" s="45" t="s">
        <v>218</v>
      </c>
      <c r="D232" s="23"/>
      <c r="E232" s="22">
        <f>E234+E235+E233</f>
        <v>4148.6</v>
      </c>
      <c r="F232" s="22">
        <f>F234+F235+F233</f>
        <v>4139.4</v>
      </c>
    </row>
    <row r="233" spans="1:7" ht="94.5">
      <c r="A233" s="47" t="s">
        <v>17</v>
      </c>
      <c r="B233" s="45" t="s">
        <v>125</v>
      </c>
      <c r="C233" s="45" t="s">
        <v>218</v>
      </c>
      <c r="D233" s="23" t="s">
        <v>18</v>
      </c>
      <c r="E233" s="22">
        <f>1076.3-71.6</f>
        <v>1004.6999999999999</v>
      </c>
      <c r="F233" s="22">
        <f>1106.6-111.1</f>
        <v>995.4999999999999</v>
      </c>
      <c r="G233" s="184"/>
    </row>
    <row r="234" spans="1:6" ht="31.5">
      <c r="A234" s="48" t="s">
        <v>15</v>
      </c>
      <c r="B234" s="45" t="s">
        <v>125</v>
      </c>
      <c r="C234" s="45" t="s">
        <v>218</v>
      </c>
      <c r="D234" s="45" t="s">
        <v>10</v>
      </c>
      <c r="E234" s="46">
        <v>2443.9</v>
      </c>
      <c r="F234" s="46">
        <v>2443.9</v>
      </c>
    </row>
    <row r="235" spans="1:6" ht="15.75">
      <c r="A235" s="77" t="s">
        <v>11</v>
      </c>
      <c r="B235" s="45" t="s">
        <v>125</v>
      </c>
      <c r="C235" s="45" t="s">
        <v>218</v>
      </c>
      <c r="D235" s="45" t="s">
        <v>14</v>
      </c>
      <c r="E235" s="46">
        <v>700</v>
      </c>
      <c r="F235" s="46">
        <v>700</v>
      </c>
    </row>
    <row r="236" spans="1:6" ht="31.5">
      <c r="A236" s="35" t="s">
        <v>126</v>
      </c>
      <c r="B236" s="36" t="s">
        <v>127</v>
      </c>
      <c r="C236" s="112"/>
      <c r="D236" s="112"/>
      <c r="E236" s="34">
        <f>E237</f>
        <v>1157242.6</v>
      </c>
      <c r="F236" s="34">
        <f>F237</f>
        <v>1132543.6</v>
      </c>
    </row>
    <row r="237" spans="1:6" ht="31.5">
      <c r="A237" s="102" t="s">
        <v>91</v>
      </c>
      <c r="B237" s="97" t="s">
        <v>127</v>
      </c>
      <c r="C237" s="96" t="s">
        <v>162</v>
      </c>
      <c r="D237" s="96" t="s">
        <v>0</v>
      </c>
      <c r="E237" s="114">
        <f>E238+E248+E259+E267+E264</f>
        <v>1157242.6</v>
      </c>
      <c r="F237" s="114">
        <f>F238+F248+F259+F267+F264</f>
        <v>1132543.6</v>
      </c>
    </row>
    <row r="238" spans="1:6" ht="47.25">
      <c r="A238" s="12" t="s">
        <v>128</v>
      </c>
      <c r="B238" s="113" t="s">
        <v>127</v>
      </c>
      <c r="C238" s="13" t="s">
        <v>163</v>
      </c>
      <c r="D238" s="13" t="s">
        <v>0</v>
      </c>
      <c r="E238" s="120">
        <f>E239+E241+E243+E246</f>
        <v>421986.10000000003</v>
      </c>
      <c r="F238" s="120">
        <f>F239+F241+F243+F246</f>
        <v>413519.9</v>
      </c>
    </row>
    <row r="239" spans="1:6" ht="31.5">
      <c r="A239" s="25" t="s">
        <v>29</v>
      </c>
      <c r="B239" s="23" t="s">
        <v>127</v>
      </c>
      <c r="C239" s="23" t="s">
        <v>161</v>
      </c>
      <c r="D239" s="23"/>
      <c r="E239" s="39">
        <f>E240</f>
        <v>67183.7</v>
      </c>
      <c r="F239" s="39">
        <f>F240</f>
        <v>58717.5</v>
      </c>
    </row>
    <row r="240" spans="1:6" ht="47.25">
      <c r="A240" s="43" t="s">
        <v>12</v>
      </c>
      <c r="B240" s="45" t="s">
        <v>127</v>
      </c>
      <c r="C240" s="45" t="s">
        <v>161</v>
      </c>
      <c r="D240" s="45" t="s">
        <v>13</v>
      </c>
      <c r="E240" s="46">
        <v>67183.7</v>
      </c>
      <c r="F240" s="46">
        <v>58717.5</v>
      </c>
    </row>
    <row r="241" spans="1:8" ht="63">
      <c r="A241" s="43" t="s">
        <v>82</v>
      </c>
      <c r="B241" s="45" t="s">
        <v>127</v>
      </c>
      <c r="C241" s="45" t="s">
        <v>165</v>
      </c>
      <c r="D241" s="45"/>
      <c r="E241" s="10">
        <f>E242</f>
        <v>326785</v>
      </c>
      <c r="F241" s="10">
        <f>F242</f>
        <v>326785</v>
      </c>
      <c r="G241" s="124">
        <f>E241+E251</f>
        <v>840482.8</v>
      </c>
      <c r="H241">
        <v>725910.4</v>
      </c>
    </row>
    <row r="242" spans="1:6" ht="47.25">
      <c r="A242" s="43" t="s">
        <v>12</v>
      </c>
      <c r="B242" s="45" t="s">
        <v>127</v>
      </c>
      <c r="C242" s="45" t="s">
        <v>165</v>
      </c>
      <c r="D242" s="45" t="s">
        <v>13</v>
      </c>
      <c r="E242" s="46">
        <f>284279.9+42505.1</f>
        <v>326785</v>
      </c>
      <c r="F242" s="46">
        <f>284279.9+42505.1</f>
        <v>326785</v>
      </c>
    </row>
    <row r="243" spans="1:7" ht="110.25">
      <c r="A243" s="43" t="s">
        <v>81</v>
      </c>
      <c r="B243" s="45" t="s">
        <v>127</v>
      </c>
      <c r="C243" s="45" t="s">
        <v>166</v>
      </c>
      <c r="D243" s="45"/>
      <c r="E243" s="10">
        <f>E244+E245</f>
        <v>26188.399999999998</v>
      </c>
      <c r="F243" s="10">
        <f>F244+F245</f>
        <v>26188.399999999998</v>
      </c>
      <c r="G243">
        <v>26188.4</v>
      </c>
    </row>
    <row r="244" spans="1:6" ht="31.5">
      <c r="A244" s="43" t="s">
        <v>31</v>
      </c>
      <c r="B244" s="45" t="s">
        <v>127</v>
      </c>
      <c r="C244" s="45" t="s">
        <v>166</v>
      </c>
      <c r="D244" s="45" t="s">
        <v>19</v>
      </c>
      <c r="E244" s="46">
        <v>1425.1</v>
      </c>
      <c r="F244" s="46">
        <v>1425.1</v>
      </c>
    </row>
    <row r="245" spans="1:6" ht="47.25">
      <c r="A245" s="25" t="s">
        <v>12</v>
      </c>
      <c r="B245" s="23" t="s">
        <v>127</v>
      </c>
      <c r="C245" s="23" t="s">
        <v>166</v>
      </c>
      <c r="D245" s="23" t="s">
        <v>13</v>
      </c>
      <c r="E245" s="46">
        <v>24763.3</v>
      </c>
      <c r="F245" s="46">
        <v>24763.3</v>
      </c>
    </row>
    <row r="246" spans="1:8" ht="157.5">
      <c r="A246" s="60" t="s">
        <v>283</v>
      </c>
      <c r="B246" s="45" t="s">
        <v>127</v>
      </c>
      <c r="C246" s="45" t="s">
        <v>167</v>
      </c>
      <c r="D246" s="45"/>
      <c r="E246" s="39">
        <f>E247</f>
        <v>1829</v>
      </c>
      <c r="F246" s="39">
        <f>F247</f>
        <v>1829</v>
      </c>
      <c r="G246" s="124">
        <f>E246+E257+E262</f>
        <v>6059</v>
      </c>
      <c r="H246" s="175">
        <v>6059</v>
      </c>
    </row>
    <row r="247" spans="1:6" ht="31.5">
      <c r="A247" s="43" t="s">
        <v>31</v>
      </c>
      <c r="B247" s="45" t="s">
        <v>127</v>
      </c>
      <c r="C247" s="45" t="s">
        <v>167</v>
      </c>
      <c r="D247" s="45" t="s">
        <v>19</v>
      </c>
      <c r="E247" s="46">
        <v>1829</v>
      </c>
      <c r="F247" s="46">
        <v>1829</v>
      </c>
    </row>
    <row r="248" spans="1:6" ht="47.25">
      <c r="A248" s="12" t="s">
        <v>92</v>
      </c>
      <c r="B248" s="113" t="s">
        <v>127</v>
      </c>
      <c r="C248" s="13" t="s">
        <v>168</v>
      </c>
      <c r="D248" s="13" t="s">
        <v>0</v>
      </c>
      <c r="E248" s="120">
        <f>E249+E255+E257+E251+E253</f>
        <v>638632.6</v>
      </c>
      <c r="F248" s="120">
        <f>F249+F255+F257+F251+F253</f>
        <v>621642.6</v>
      </c>
    </row>
    <row r="249" spans="1:6" ht="31.5">
      <c r="A249" s="43" t="s">
        <v>29</v>
      </c>
      <c r="B249" s="45" t="s">
        <v>127</v>
      </c>
      <c r="C249" s="45" t="s">
        <v>169</v>
      </c>
      <c r="D249" s="45"/>
      <c r="E249" s="39">
        <f>E250</f>
        <v>105441.9</v>
      </c>
      <c r="F249" s="39">
        <f>F250</f>
        <v>88451.9</v>
      </c>
    </row>
    <row r="250" spans="1:6" ht="47.25">
      <c r="A250" s="43" t="s">
        <v>12</v>
      </c>
      <c r="B250" s="45" t="s">
        <v>127</v>
      </c>
      <c r="C250" s="45" t="s">
        <v>169</v>
      </c>
      <c r="D250" s="45" t="s">
        <v>13</v>
      </c>
      <c r="E250" s="46">
        <v>105441.9</v>
      </c>
      <c r="F250" s="46">
        <v>88451.9</v>
      </c>
    </row>
    <row r="251" spans="1:6" ht="63">
      <c r="A251" s="43" t="s">
        <v>82</v>
      </c>
      <c r="B251" s="45" t="s">
        <v>127</v>
      </c>
      <c r="C251" s="45" t="s">
        <v>171</v>
      </c>
      <c r="D251" s="45"/>
      <c r="E251" s="39">
        <f>E252</f>
        <v>513697.8</v>
      </c>
      <c r="F251" s="39">
        <f>F252</f>
        <v>513697.8</v>
      </c>
    </row>
    <row r="252" spans="1:6" ht="47.25">
      <c r="A252" s="43" t="s">
        <v>12</v>
      </c>
      <c r="B252" s="45" t="s">
        <v>127</v>
      </c>
      <c r="C252" s="45" t="s">
        <v>171</v>
      </c>
      <c r="D252" s="45" t="s">
        <v>13</v>
      </c>
      <c r="E252" s="46">
        <f>441630.5+72067.3</f>
        <v>513697.8</v>
      </c>
      <c r="F252" s="46">
        <f>441630.5+72067.3</f>
        <v>513697.8</v>
      </c>
    </row>
    <row r="253" spans="1:10" ht="78.75">
      <c r="A253" s="43" t="s">
        <v>140</v>
      </c>
      <c r="B253" s="45" t="s">
        <v>127</v>
      </c>
      <c r="C253" s="30" t="s">
        <v>268</v>
      </c>
      <c r="D253" s="45"/>
      <c r="E253" s="46">
        <f>E254</f>
        <v>15413.2</v>
      </c>
      <c r="F253" s="46">
        <f>F254</f>
        <v>15413.2</v>
      </c>
      <c r="G253">
        <v>15259.1</v>
      </c>
      <c r="H253">
        <v>15464.5</v>
      </c>
      <c r="J253" s="124">
        <f>E253-H253</f>
        <v>-51.29999999999927</v>
      </c>
    </row>
    <row r="254" spans="1:6" ht="47.25">
      <c r="A254" s="43" t="s">
        <v>12</v>
      </c>
      <c r="B254" s="45" t="s">
        <v>127</v>
      </c>
      <c r="C254" s="30" t="s">
        <v>268</v>
      </c>
      <c r="D254" s="45" t="s">
        <v>13</v>
      </c>
      <c r="E254" s="46">
        <f>15259.1+154.1</f>
        <v>15413.2</v>
      </c>
      <c r="F254" s="46">
        <f>15259.1+154.1</f>
        <v>15413.2</v>
      </c>
    </row>
    <row r="255" spans="1:6" ht="78.75">
      <c r="A255" s="43" t="s">
        <v>129</v>
      </c>
      <c r="B255" s="45" t="s">
        <v>127</v>
      </c>
      <c r="C255" s="45" t="s">
        <v>170</v>
      </c>
      <c r="D255" s="45"/>
      <c r="E255" s="39">
        <f>E256</f>
        <v>18.7</v>
      </c>
      <c r="F255" s="39">
        <f>F256</f>
        <v>18.7</v>
      </c>
    </row>
    <row r="256" spans="1:6" ht="31.5">
      <c r="A256" s="43" t="s">
        <v>31</v>
      </c>
      <c r="B256" s="45" t="s">
        <v>127</v>
      </c>
      <c r="C256" s="45" t="s">
        <v>170</v>
      </c>
      <c r="D256" s="45" t="s">
        <v>19</v>
      </c>
      <c r="E256" s="46">
        <v>18.7</v>
      </c>
      <c r="F256" s="46">
        <v>18.7</v>
      </c>
    </row>
    <row r="257" spans="1:6" ht="157.5">
      <c r="A257" s="60" t="s">
        <v>283</v>
      </c>
      <c r="B257" s="45" t="s">
        <v>127</v>
      </c>
      <c r="C257" s="45" t="s">
        <v>172</v>
      </c>
      <c r="D257" s="45"/>
      <c r="E257" s="39">
        <f>E258</f>
        <v>4061</v>
      </c>
      <c r="F257" s="39">
        <f>F258</f>
        <v>4061</v>
      </c>
    </row>
    <row r="258" spans="1:6" ht="31.5">
      <c r="A258" s="43" t="s">
        <v>31</v>
      </c>
      <c r="B258" s="45" t="s">
        <v>127</v>
      </c>
      <c r="C258" s="45" t="s">
        <v>172</v>
      </c>
      <c r="D258" s="45" t="s">
        <v>19</v>
      </c>
      <c r="E258" s="46">
        <v>4061</v>
      </c>
      <c r="F258" s="46">
        <v>4061</v>
      </c>
    </row>
    <row r="259" spans="1:6" ht="31.5">
      <c r="A259" s="12" t="s">
        <v>93</v>
      </c>
      <c r="B259" s="113" t="s">
        <v>127</v>
      </c>
      <c r="C259" s="13" t="s">
        <v>173</v>
      </c>
      <c r="D259" s="13" t="s">
        <v>0</v>
      </c>
      <c r="E259" s="120">
        <f>E260+E262</f>
        <v>32459.1</v>
      </c>
      <c r="F259" s="120">
        <f>F260+F262</f>
        <v>32198.8</v>
      </c>
    </row>
    <row r="260" spans="1:6" ht="31.5">
      <c r="A260" s="43" t="s">
        <v>29</v>
      </c>
      <c r="B260" s="45" t="s">
        <v>127</v>
      </c>
      <c r="C260" s="45" t="s">
        <v>174</v>
      </c>
      <c r="D260" s="45"/>
      <c r="E260" s="39">
        <f>E261</f>
        <v>32290.1</v>
      </c>
      <c r="F260" s="39">
        <f>F261</f>
        <v>32029.8</v>
      </c>
    </row>
    <row r="261" spans="1:6" ht="47.25">
      <c r="A261" s="43" t="s">
        <v>12</v>
      </c>
      <c r="B261" s="45" t="s">
        <v>127</v>
      </c>
      <c r="C261" s="45" t="s">
        <v>174</v>
      </c>
      <c r="D261" s="45" t="s">
        <v>13</v>
      </c>
      <c r="E261" s="46">
        <v>32290.1</v>
      </c>
      <c r="F261" s="46">
        <v>32029.8</v>
      </c>
    </row>
    <row r="262" spans="1:6" ht="157.5">
      <c r="A262" s="60" t="s">
        <v>283</v>
      </c>
      <c r="B262" s="45" t="s">
        <v>127</v>
      </c>
      <c r="C262" s="45" t="s">
        <v>175</v>
      </c>
      <c r="D262" s="45"/>
      <c r="E262" s="39">
        <f>E263</f>
        <v>169</v>
      </c>
      <c r="F262" s="39">
        <f>F263</f>
        <v>169</v>
      </c>
    </row>
    <row r="263" spans="1:8" ht="31.5">
      <c r="A263" s="43" t="s">
        <v>31</v>
      </c>
      <c r="B263" s="45" t="s">
        <v>127</v>
      </c>
      <c r="C263" s="45" t="s">
        <v>175</v>
      </c>
      <c r="D263" s="45" t="s">
        <v>19</v>
      </c>
      <c r="E263" s="46">
        <v>169</v>
      </c>
      <c r="F263" s="46">
        <v>169</v>
      </c>
      <c r="G263" s="124">
        <f>E263+E258+E247+E256+E188</f>
        <v>6684.9</v>
      </c>
      <c r="H263" s="124">
        <f>F263+F258+F247+F256+F188</f>
        <v>6684.9</v>
      </c>
    </row>
    <row r="264" spans="1:6" ht="47.25">
      <c r="A264" s="12" t="s">
        <v>94</v>
      </c>
      <c r="B264" s="113" t="s">
        <v>127</v>
      </c>
      <c r="C264" s="13" t="s">
        <v>183</v>
      </c>
      <c r="D264" s="13" t="s">
        <v>0</v>
      </c>
      <c r="E264" s="14">
        <f>E265</f>
        <v>3652.2</v>
      </c>
      <c r="F264" s="14">
        <f>F265</f>
        <v>3652.2</v>
      </c>
    </row>
    <row r="265" spans="1:6" ht="47.25">
      <c r="A265" s="43" t="s">
        <v>267</v>
      </c>
      <c r="B265" s="45" t="s">
        <v>127</v>
      </c>
      <c r="C265" s="45" t="s">
        <v>259</v>
      </c>
      <c r="D265" s="45"/>
      <c r="E265" s="46">
        <f>E266</f>
        <v>3652.2</v>
      </c>
      <c r="F265" s="46">
        <f>F266</f>
        <v>3652.2</v>
      </c>
    </row>
    <row r="266" spans="1:6" ht="47.25">
      <c r="A266" s="85" t="s">
        <v>12</v>
      </c>
      <c r="B266" s="45" t="s">
        <v>127</v>
      </c>
      <c r="C266" s="45" t="s">
        <v>259</v>
      </c>
      <c r="D266" s="45" t="s">
        <v>13</v>
      </c>
      <c r="E266" s="46">
        <f>2152.2+1500</f>
        <v>3652.2</v>
      </c>
      <c r="F266" s="46">
        <f>2152.2+1500</f>
        <v>3652.2</v>
      </c>
    </row>
    <row r="267" spans="1:6" ht="47.25">
      <c r="A267" s="12" t="s">
        <v>326</v>
      </c>
      <c r="B267" s="113" t="s">
        <v>127</v>
      </c>
      <c r="C267" s="13" t="s">
        <v>176</v>
      </c>
      <c r="D267" s="13" t="s">
        <v>0</v>
      </c>
      <c r="E267" s="171">
        <f>E268+E272</f>
        <v>60512.6</v>
      </c>
      <c r="F267" s="171">
        <f>F268+F272</f>
        <v>61530.1</v>
      </c>
    </row>
    <row r="268" spans="1:6" ht="47.25">
      <c r="A268" s="43" t="s">
        <v>16</v>
      </c>
      <c r="B268" s="45" t="s">
        <v>127</v>
      </c>
      <c r="C268" s="45" t="s">
        <v>177</v>
      </c>
      <c r="D268" s="45"/>
      <c r="E268" s="40">
        <f>E269+E270+E271</f>
        <v>30854.1</v>
      </c>
      <c r="F268" s="40">
        <f>F269+F270+F271</f>
        <v>30854.1</v>
      </c>
    </row>
    <row r="269" spans="1:6" ht="94.5">
      <c r="A269" s="43" t="s">
        <v>17</v>
      </c>
      <c r="B269" s="45" t="s">
        <v>127</v>
      </c>
      <c r="C269" s="45" t="s">
        <v>177</v>
      </c>
      <c r="D269" s="45" t="s">
        <v>18</v>
      </c>
      <c r="E269" s="46">
        <v>26241.6</v>
      </c>
      <c r="F269" s="46">
        <v>26241.6</v>
      </c>
    </row>
    <row r="270" spans="1:6" ht="31.5">
      <c r="A270" s="43" t="s">
        <v>15</v>
      </c>
      <c r="B270" s="45" t="s">
        <v>127</v>
      </c>
      <c r="C270" s="45" t="s">
        <v>177</v>
      </c>
      <c r="D270" s="45" t="s">
        <v>10</v>
      </c>
      <c r="E270" s="46">
        <v>4376.9</v>
      </c>
      <c r="F270" s="46">
        <v>4376.9</v>
      </c>
    </row>
    <row r="271" spans="1:6" ht="15.75">
      <c r="A271" s="80" t="s">
        <v>11</v>
      </c>
      <c r="B271" s="45" t="s">
        <v>127</v>
      </c>
      <c r="C271" s="45" t="s">
        <v>177</v>
      </c>
      <c r="D271" s="45" t="s">
        <v>14</v>
      </c>
      <c r="E271" s="46">
        <v>235.6</v>
      </c>
      <c r="F271" s="46">
        <v>235.6</v>
      </c>
    </row>
    <row r="272" spans="1:6" ht="31.5">
      <c r="A272" s="43" t="s">
        <v>34</v>
      </c>
      <c r="B272" s="45" t="s">
        <v>127</v>
      </c>
      <c r="C272" s="45" t="s">
        <v>178</v>
      </c>
      <c r="D272" s="45"/>
      <c r="E272" s="40">
        <f>E273+E274</f>
        <v>29658.5</v>
      </c>
      <c r="F272" s="40">
        <f>F273+F274</f>
        <v>30676</v>
      </c>
    </row>
    <row r="273" spans="1:6" ht="94.5">
      <c r="A273" s="43" t="s">
        <v>17</v>
      </c>
      <c r="B273" s="45" t="s">
        <v>127</v>
      </c>
      <c r="C273" s="45" t="s">
        <v>178</v>
      </c>
      <c r="D273" s="45" t="s">
        <v>18</v>
      </c>
      <c r="E273" s="46">
        <v>28151.3</v>
      </c>
      <c r="F273" s="46">
        <v>29168.8</v>
      </c>
    </row>
    <row r="274" spans="1:6" ht="31.5">
      <c r="A274" s="43" t="s">
        <v>15</v>
      </c>
      <c r="B274" s="45" t="s">
        <v>127</v>
      </c>
      <c r="C274" s="45" t="s">
        <v>178</v>
      </c>
      <c r="D274" s="45" t="s">
        <v>10</v>
      </c>
      <c r="E274" s="46">
        <v>1507.2</v>
      </c>
      <c r="F274" s="46">
        <v>1507.2</v>
      </c>
    </row>
    <row r="275" spans="1:6" ht="31.5">
      <c r="A275" s="35" t="s">
        <v>131</v>
      </c>
      <c r="B275" s="36" t="s">
        <v>132</v>
      </c>
      <c r="C275" s="101"/>
      <c r="D275" s="111"/>
      <c r="E275" s="34">
        <f>E276+E282</f>
        <v>63383.499999999985</v>
      </c>
      <c r="F275" s="34">
        <f>F276+F282</f>
        <v>80070.3</v>
      </c>
    </row>
    <row r="276" spans="1:6" ht="47.25">
      <c r="A276" s="102" t="s">
        <v>96</v>
      </c>
      <c r="B276" s="115" t="s">
        <v>132</v>
      </c>
      <c r="C276" s="96" t="s">
        <v>211</v>
      </c>
      <c r="D276" s="96" t="s">
        <v>0</v>
      </c>
      <c r="E276" s="103">
        <f>E277</f>
        <v>19247.699999999997</v>
      </c>
      <c r="F276" s="103">
        <f>F277</f>
        <v>19316.5</v>
      </c>
    </row>
    <row r="277" spans="1:6" ht="47.25">
      <c r="A277" s="12" t="s">
        <v>97</v>
      </c>
      <c r="B277" s="104" t="s">
        <v>132</v>
      </c>
      <c r="C277" s="13" t="s">
        <v>212</v>
      </c>
      <c r="D277" s="13" t="s">
        <v>0</v>
      </c>
      <c r="E277" s="14">
        <f>E278</f>
        <v>19247.699999999997</v>
      </c>
      <c r="F277" s="14">
        <f>F278</f>
        <v>19316.5</v>
      </c>
    </row>
    <row r="278" spans="1:6" ht="47.25">
      <c r="A278" s="165" t="s">
        <v>16</v>
      </c>
      <c r="B278" s="45" t="s">
        <v>132</v>
      </c>
      <c r="C278" s="45" t="s">
        <v>213</v>
      </c>
      <c r="D278" s="23"/>
      <c r="E278" s="22">
        <f>SUM(E279:E281)</f>
        <v>19247.699999999997</v>
      </c>
      <c r="F278" s="22">
        <f>SUM(F279:F281)</f>
        <v>19316.5</v>
      </c>
    </row>
    <row r="279" spans="1:6" ht="94.5">
      <c r="A279" s="58" t="s">
        <v>17</v>
      </c>
      <c r="B279" s="45" t="s">
        <v>132</v>
      </c>
      <c r="C279" s="45" t="s">
        <v>213</v>
      </c>
      <c r="D279" s="45" t="s">
        <v>18</v>
      </c>
      <c r="E279" s="22">
        <f>18177.7-175.9</f>
        <v>18001.8</v>
      </c>
      <c r="F279" s="22">
        <f>18388.5-308.6</f>
        <v>18079.9</v>
      </c>
    </row>
    <row r="280" spans="1:6" ht="31.5">
      <c r="A280" s="48" t="s">
        <v>15</v>
      </c>
      <c r="B280" s="45" t="s">
        <v>132</v>
      </c>
      <c r="C280" s="45" t="s">
        <v>213</v>
      </c>
      <c r="D280" s="45" t="s">
        <v>10</v>
      </c>
      <c r="E280" s="22">
        <f>1215.9+6.7</f>
        <v>1222.6000000000001</v>
      </c>
      <c r="F280" s="22">
        <f>1206.7+6.9</f>
        <v>1213.6000000000001</v>
      </c>
    </row>
    <row r="281" spans="1:6" ht="15.75">
      <c r="A281" s="80" t="s">
        <v>11</v>
      </c>
      <c r="B281" s="45" t="s">
        <v>132</v>
      </c>
      <c r="C281" s="45" t="s">
        <v>213</v>
      </c>
      <c r="D281" s="45" t="s">
        <v>14</v>
      </c>
      <c r="E281" s="22">
        <v>23.3</v>
      </c>
      <c r="F281" s="22">
        <v>23</v>
      </c>
    </row>
    <row r="282" spans="1:6" ht="31.5">
      <c r="A282" s="95" t="s">
        <v>35</v>
      </c>
      <c r="B282" s="97" t="s">
        <v>132</v>
      </c>
      <c r="C282" s="97" t="s">
        <v>147</v>
      </c>
      <c r="D282" s="97" t="s">
        <v>0</v>
      </c>
      <c r="E282" s="98">
        <f>E283+E285+E287+E289+E291+E293+E295+E301+E297+E299</f>
        <v>44135.79999999999</v>
      </c>
      <c r="F282" s="98">
        <f>F283+F285+F287+F289+F291+F293+F295+F301+F297+F299</f>
        <v>60753.8</v>
      </c>
    </row>
    <row r="283" spans="1:6" ht="47.25">
      <c r="A283" s="172" t="s">
        <v>53</v>
      </c>
      <c r="B283" s="45" t="s">
        <v>132</v>
      </c>
      <c r="C283" s="45" t="s">
        <v>145</v>
      </c>
      <c r="D283" s="23"/>
      <c r="E283" s="46">
        <f>E284</f>
        <v>1262</v>
      </c>
      <c r="F283" s="46">
        <f>F284</f>
        <v>1309.3</v>
      </c>
    </row>
    <row r="284" spans="1:6" ht="15.75">
      <c r="A284" s="49" t="s">
        <v>48</v>
      </c>
      <c r="B284" s="45" t="s">
        <v>132</v>
      </c>
      <c r="C284" s="45" t="s">
        <v>145</v>
      </c>
      <c r="D284" s="45" t="s">
        <v>49</v>
      </c>
      <c r="E284" s="46">
        <v>1262</v>
      </c>
      <c r="F284" s="46">
        <v>1309.3</v>
      </c>
    </row>
    <row r="285" spans="1:6" ht="78.75">
      <c r="A285" s="86" t="s">
        <v>52</v>
      </c>
      <c r="B285" s="45" t="s">
        <v>132</v>
      </c>
      <c r="C285" s="45" t="s">
        <v>146</v>
      </c>
      <c r="D285" s="23"/>
      <c r="E285" s="46">
        <f>E286</f>
        <v>128.9</v>
      </c>
      <c r="F285" s="46">
        <f>F286</f>
        <v>128.9</v>
      </c>
    </row>
    <row r="286" spans="1:6" ht="15.75">
      <c r="A286" s="49" t="s">
        <v>48</v>
      </c>
      <c r="B286" s="45" t="s">
        <v>132</v>
      </c>
      <c r="C286" s="45" t="s">
        <v>146</v>
      </c>
      <c r="D286" s="45" t="s">
        <v>49</v>
      </c>
      <c r="E286" s="46">
        <v>128.9</v>
      </c>
      <c r="F286" s="46">
        <v>128.9</v>
      </c>
    </row>
    <row r="287" spans="1:6" ht="126">
      <c r="A287" s="90" t="s">
        <v>279</v>
      </c>
      <c r="B287" s="45" t="s">
        <v>132</v>
      </c>
      <c r="C287" s="54" t="s">
        <v>150</v>
      </c>
      <c r="D287" s="55"/>
      <c r="E287" s="51">
        <f>E288</f>
        <v>3</v>
      </c>
      <c r="F287" s="51">
        <f>F288</f>
        <v>3</v>
      </c>
    </row>
    <row r="288" spans="1:6" ht="31.5">
      <c r="A288" s="57" t="s">
        <v>15</v>
      </c>
      <c r="B288" s="45" t="s">
        <v>132</v>
      </c>
      <c r="C288" s="54" t="s">
        <v>150</v>
      </c>
      <c r="D288" s="55">
        <v>200</v>
      </c>
      <c r="E288" s="46">
        <v>3</v>
      </c>
      <c r="F288" s="46">
        <v>3</v>
      </c>
    </row>
    <row r="289" spans="1:6" ht="252">
      <c r="A289" s="87" t="s">
        <v>280</v>
      </c>
      <c r="B289" s="45" t="s">
        <v>132</v>
      </c>
      <c r="C289" s="116" t="s">
        <v>151</v>
      </c>
      <c r="D289" s="117"/>
      <c r="E289" s="51">
        <f>E290</f>
        <v>3</v>
      </c>
      <c r="F289" s="51">
        <f>F290</f>
        <v>3</v>
      </c>
    </row>
    <row r="290" spans="1:6" ht="31.5">
      <c r="A290" s="57" t="s">
        <v>15</v>
      </c>
      <c r="B290" s="45" t="s">
        <v>132</v>
      </c>
      <c r="C290" s="116" t="s">
        <v>151</v>
      </c>
      <c r="D290" s="118">
        <v>200</v>
      </c>
      <c r="E290" s="46">
        <v>3</v>
      </c>
      <c r="F290" s="46">
        <v>3</v>
      </c>
    </row>
    <row r="291" spans="1:6" ht="31.5">
      <c r="A291" s="24" t="s">
        <v>50</v>
      </c>
      <c r="B291" s="45" t="s">
        <v>132</v>
      </c>
      <c r="C291" s="116" t="s">
        <v>152</v>
      </c>
      <c r="D291" s="52"/>
      <c r="E291" s="51">
        <f>E292</f>
        <v>1578.7</v>
      </c>
      <c r="F291" s="51">
        <f>F292</f>
        <v>1549</v>
      </c>
    </row>
    <row r="292" spans="1:6" ht="15.75">
      <c r="A292" s="50" t="s">
        <v>48</v>
      </c>
      <c r="B292" s="45" t="s">
        <v>132</v>
      </c>
      <c r="C292" s="116" t="s">
        <v>152</v>
      </c>
      <c r="D292" s="45" t="s">
        <v>49</v>
      </c>
      <c r="E292" s="51">
        <v>1578.7</v>
      </c>
      <c r="F292" s="51">
        <v>1549</v>
      </c>
    </row>
    <row r="293" spans="1:6" ht="105">
      <c r="A293" s="88" t="s">
        <v>380</v>
      </c>
      <c r="B293" s="45" t="s">
        <v>132</v>
      </c>
      <c r="C293" s="116" t="s">
        <v>153</v>
      </c>
      <c r="D293" s="53"/>
      <c r="E293" s="51">
        <f>E294</f>
        <v>178.2</v>
      </c>
      <c r="F293" s="51">
        <f>F294</f>
        <v>178.2</v>
      </c>
    </row>
    <row r="294" spans="1:6" ht="15.75">
      <c r="A294" s="50" t="s">
        <v>48</v>
      </c>
      <c r="B294" s="45" t="s">
        <v>132</v>
      </c>
      <c r="C294" s="116" t="s">
        <v>153</v>
      </c>
      <c r="D294" s="45" t="s">
        <v>49</v>
      </c>
      <c r="E294" s="46">
        <f>69.4+108.8</f>
        <v>178.2</v>
      </c>
      <c r="F294" s="46">
        <f>69.4+108.8</f>
        <v>178.2</v>
      </c>
    </row>
    <row r="295" spans="1:6" ht="165">
      <c r="A295" s="173" t="s">
        <v>381</v>
      </c>
      <c r="B295" s="45" t="s">
        <v>132</v>
      </c>
      <c r="C295" s="116" t="s">
        <v>154</v>
      </c>
      <c r="D295" s="53"/>
      <c r="E295" s="51">
        <f>E296</f>
        <v>7</v>
      </c>
      <c r="F295" s="51">
        <f>F296</f>
        <v>7</v>
      </c>
    </row>
    <row r="296" spans="1:6" ht="31.5">
      <c r="A296" s="50" t="s">
        <v>15</v>
      </c>
      <c r="B296" s="45" t="s">
        <v>132</v>
      </c>
      <c r="C296" s="116" t="s">
        <v>154</v>
      </c>
      <c r="D296" s="45" t="s">
        <v>10</v>
      </c>
      <c r="E296" s="46">
        <f>3.5+3.5</f>
        <v>7</v>
      </c>
      <c r="F296" s="46">
        <f>3.5+3.5</f>
        <v>7</v>
      </c>
    </row>
    <row r="297" spans="1:6" ht="47.25">
      <c r="A297" s="24" t="s">
        <v>133</v>
      </c>
      <c r="B297" s="45" t="s">
        <v>132</v>
      </c>
      <c r="C297" s="45" t="s">
        <v>148</v>
      </c>
      <c r="D297" s="45" t="s">
        <v>0</v>
      </c>
      <c r="E297" s="51">
        <f>E298</f>
        <v>3400</v>
      </c>
      <c r="F297" s="51">
        <f>F298</f>
        <v>3200</v>
      </c>
    </row>
    <row r="298" spans="1:6" ht="15.75">
      <c r="A298" s="50" t="s">
        <v>48</v>
      </c>
      <c r="B298" s="45" t="s">
        <v>132</v>
      </c>
      <c r="C298" s="45" t="s">
        <v>148</v>
      </c>
      <c r="D298" s="45" t="s">
        <v>49</v>
      </c>
      <c r="E298" s="51">
        <v>3400</v>
      </c>
      <c r="F298" s="51">
        <v>3200</v>
      </c>
    </row>
    <row r="299" spans="1:6" ht="31.5">
      <c r="A299" s="86" t="s">
        <v>51</v>
      </c>
      <c r="B299" s="45" t="s">
        <v>132</v>
      </c>
      <c r="C299" s="45" t="s">
        <v>149</v>
      </c>
      <c r="D299" s="52"/>
      <c r="E299" s="51">
        <f>E300</f>
        <v>17337.6</v>
      </c>
      <c r="F299" s="51">
        <f>F300</f>
        <v>17256.7</v>
      </c>
    </row>
    <row r="300" spans="1:6" ht="15.75">
      <c r="A300" s="50" t="s">
        <v>48</v>
      </c>
      <c r="B300" s="45" t="s">
        <v>132</v>
      </c>
      <c r="C300" s="45" t="s">
        <v>149</v>
      </c>
      <c r="D300" s="45" t="s">
        <v>49</v>
      </c>
      <c r="E300" s="46">
        <v>17337.6</v>
      </c>
      <c r="F300" s="46">
        <v>17256.7</v>
      </c>
    </row>
    <row r="301" spans="1:6" ht="31.5">
      <c r="A301" s="164" t="s">
        <v>320</v>
      </c>
      <c r="B301" s="45" t="s">
        <v>132</v>
      </c>
      <c r="C301" s="17" t="s">
        <v>321</v>
      </c>
      <c r="D301" s="158"/>
      <c r="E301" s="174">
        <f>E302</f>
        <v>20237.399999999994</v>
      </c>
      <c r="F301" s="174">
        <f>F302</f>
        <v>37118.7</v>
      </c>
    </row>
    <row r="302" spans="1:6" ht="15.75">
      <c r="A302" s="47" t="s">
        <v>11</v>
      </c>
      <c r="B302" s="45" t="s">
        <v>132</v>
      </c>
      <c r="C302" s="17" t="s">
        <v>321</v>
      </c>
      <c r="D302" s="158">
        <v>800</v>
      </c>
      <c r="E302" s="46">
        <f>19304+20000+3288.6-8383.2-13972</f>
        <v>20237.399999999994</v>
      </c>
      <c r="F302" s="46">
        <f>36508+20000+2965.9-8383.2-13972</f>
        <v>37118.7</v>
      </c>
    </row>
  </sheetData>
  <sheetProtection/>
  <autoFilter ref="A10:F302"/>
  <mergeCells count="9">
    <mergeCell ref="E1:F1"/>
    <mergeCell ref="C2:F2"/>
    <mergeCell ref="C4:F4"/>
    <mergeCell ref="C5:F5"/>
    <mergeCell ref="A7:F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2018-03-21T12:59:07Z</cp:lastPrinted>
  <dcterms:created xsi:type="dcterms:W3CDTF">2013-10-14T07:03:00Z</dcterms:created>
  <dcterms:modified xsi:type="dcterms:W3CDTF">2018-03-23T08:58:18Z</dcterms:modified>
  <cp:category/>
  <cp:version/>
  <cp:contentType/>
  <cp:contentStatus/>
</cp:coreProperties>
</file>