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5315" windowHeight="12825" activeTab="0"/>
  </bookViews>
  <sheets>
    <sheet name="2018 год Приложение 3" sheetId="1" r:id="rId1"/>
    <sheet name="2019-2020 Приложение 4" sheetId="2" r:id="rId2"/>
    <sheet name="2018 год Приложение  5" sheetId="3" r:id="rId3"/>
    <sheet name="2019-2020 Приложение 6" sheetId="4" r:id="rId4"/>
  </sheets>
  <definedNames>
    <definedName name="_xlnm._FilterDatabase" localSheetId="2" hidden="1">'2018 год Приложение  5'!$A$13:$G$385</definedName>
    <definedName name="_xlnm._FilterDatabase" localSheetId="0" hidden="1">'2018 год Приложение 3'!$A$12:$F$358</definedName>
    <definedName name="_xlnm._FilterDatabase" localSheetId="1" hidden="1">'2019-2020 Приложение 4'!$A$13:$E$285</definedName>
    <definedName name="_xlnm._FilterDatabase" localSheetId="3" hidden="1">'2019-2020 Приложение 6'!$A$10:$F$298</definedName>
    <definedName name="Z_03B9FC11_D718_472C_9325_658176A1E393_.wvu.FilterData" localSheetId="2" hidden="1">'2018 год Приложение  5'!$A$13:$E$383</definedName>
    <definedName name="Z_040A8895_9FBB_4291_805F_81327C257A7B_.wvu.FilterData" localSheetId="1" hidden="1">'2019-2020 Приложение 4'!$A$13:$E$285</definedName>
    <definedName name="Z_05436EAD_0453_445C_AAB7_9532A20E8C45_.wvu.FilterData" localSheetId="2" hidden="1">'2018 год Приложение  5'!$A$12:$G$383</definedName>
    <definedName name="Z_05436EAD_0453_445C_AAB7_9532A20E8C45_.wvu.FilterData" localSheetId="0" hidden="1">'2018 год Приложение 3'!$A$11:$F$356</definedName>
    <definedName name="Z_063D0829_F066_4FFA_8D5C_E3787B171893_.wvu.FilterData" localSheetId="2" hidden="1">'2018 год Приложение  5'!$A$13:$E$383</definedName>
    <definedName name="Z_063D0829_F066_4FFA_8D5C_E3787B171893_.wvu.FilterData" localSheetId="0" hidden="1">'2018 год Приложение 3'!$A$11:$F$356</definedName>
    <definedName name="Z_0716348E_E5A1_49BF_9EA9_22865FC05A43_.wvu.FilterData" localSheetId="2" hidden="1">'2018 год Приложение  5'!$A$13:$E$383</definedName>
    <definedName name="Z_09314010_6A21_4750_99BD_9347C651DB63_.wvu.FilterData" localSheetId="2" hidden="1">'2018 год Приложение  5'!$A$13:$E$383</definedName>
    <definedName name="Z_0CFE7E40_53CB_4F78_8BC0_30B076713ABD_.wvu.FilterData" localSheetId="0" hidden="1">'2018 год Приложение 3'!$A$12:$F$356</definedName>
    <definedName name="Z_0DCA2599_543A_4921_B268_9F4C968DB0EE_.wvu.FilterData" localSheetId="1" hidden="1">'2019-2020 Приложение 4'!$A$11:$E$285</definedName>
    <definedName name="Z_0EE3EDD7_0780_4555_BA38_4F54A9D92404_.wvu.FilterData" localSheetId="2" hidden="1">'2018 год Приложение  5'!$A$13:$E$385</definedName>
    <definedName name="Z_0EE3EDD7_0780_4555_BA38_4F54A9D92404_.wvu.FilterData" localSheetId="3" hidden="1">'2019-2020 Приложение 6'!$A$10:$F$298</definedName>
    <definedName name="Z_0FCE94B1_9002_477B_B2E5_4184A7822AB9_.wvu.FilterData" localSheetId="2" hidden="1">'2018 год Приложение  5'!$A$13:$E$383</definedName>
    <definedName name="Z_15FA0134_A4CC_4D11_9858_645DC052B6AD_.wvu.FilterData" localSheetId="2" hidden="1">'2018 год Приложение  5'!$A$13:$E$383</definedName>
    <definedName name="Z_15FA0134_A4CC_4D11_9858_645DC052B6AD_.wvu.FilterData" localSheetId="3" hidden="1">'2019-2020 Приложение 6'!$A$10:$F$298</definedName>
    <definedName name="Z_1793FDB0_A567_4A38_9DE3_5A747B08302B_.wvu.FilterData" localSheetId="2" hidden="1">'2018 год Приложение  5'!$A$13:$G$383</definedName>
    <definedName name="Z_1793FDB0_A567_4A38_9DE3_5A747B08302B_.wvu.FilterData" localSheetId="0" hidden="1">'2018 год Приложение 3'!$A$12:$F$356</definedName>
    <definedName name="Z_1AA1C7E8_9431_413E_AEE6_AFCA81CFD471_.wvu.FilterData" localSheetId="2" hidden="1">'2018 год Приложение  5'!$A$12:$G$383</definedName>
    <definedName name="Z_1C2CBEA6_B1D6_4CFC_89E4_B92BD2AE5C55_.wvu.FilterData" localSheetId="2" hidden="1">'2018 год Приложение  5'!$A$13:$E$13</definedName>
    <definedName name="Z_1C82656C_3E24_426F_8687_FA8D53CFE553_.wvu.FilterData" localSheetId="1" hidden="1">'2019-2020 Приложение 4'!$A$11:$E$11</definedName>
    <definedName name="Z_1E00A9CD_B75D_4344_8689_CF1FDB6765FF_.wvu.FilterData" localSheetId="2" hidden="1">'2018 год Приложение  5'!$A$12:$G$383</definedName>
    <definedName name="Z_20A13DD1_7173_4432_8F1D_5127F78A7FC1_.wvu.FilterData" localSheetId="0" hidden="1">'2018 год Приложение 3'!$A$12:$F$356</definedName>
    <definedName name="Z_255C6B67_D096_41E9_BC2F_9E2EF7DC0ADD_.wvu.FilterData" localSheetId="2" hidden="1">'2018 год Приложение  5'!$A$13:$E$383</definedName>
    <definedName name="Z_28EE3EBE_191C_4492_B285_F87B606971F7_.wvu.FilterData" localSheetId="2" hidden="1">'2018 год Приложение  5'!$A$12:$G$383</definedName>
    <definedName name="Z_29F890E0_C9E7_42D5_82BF_281E463A6F97_.wvu.FilterData" localSheetId="0" hidden="1">'2018 год Приложение 3'!$A$13:$F$294</definedName>
    <definedName name="Z_2ADAFE34_C072_4430_9776_836EA608BD48_.wvu.FilterData" localSheetId="1" hidden="1">'2019-2020 Приложение 4'!$A$11:$E$285</definedName>
    <definedName name="Z_2B5903EA_C582_447F_AE1E_0069BE6A20DA_.wvu.FilterData" localSheetId="2" hidden="1">'2018 год Приложение  5'!$A$12:$G$383</definedName>
    <definedName name="Z_2B5903EA_C582_447F_AE1E_0069BE6A20DA_.wvu.FilterData" localSheetId="0" hidden="1">'2018 год Приложение 3'!$A$11:$F$356</definedName>
    <definedName name="Z_2C31D4B1_0698_43BF_AA90_7F4960F85D25_.wvu.FilterData" localSheetId="2" hidden="1">'2018 год Приложение  5'!$A$12:$G$12</definedName>
    <definedName name="Z_2C31D4B1_0698_43BF_AA90_7F4960F85D25_.wvu.FilterData" localSheetId="0" hidden="1">'2018 год Приложение 3'!$A$12:$D$358</definedName>
    <definedName name="Z_2C8748C9_2E71_4C69_94DE_87D1C2F1495D_.wvu.FilterData" localSheetId="2" hidden="1">'2018 год Приложение  5'!$A$12:$G$383</definedName>
    <definedName name="Z_2C8748C9_2E71_4C69_94DE_87D1C2F1495D_.wvu.FilterData" localSheetId="0" hidden="1">'2018 год Приложение 3'!$A$11:$F$356</definedName>
    <definedName name="Z_2F2BAB57_3B85_4B60_A7AA_BFC253810F7B_.wvu.FilterData" localSheetId="2" hidden="1">'2018 год Приложение  5'!$A$13:$E$383</definedName>
    <definedName name="Z_2F2BAB57_3B85_4B60_A7AA_BFC253810F7B_.wvu.FilterData" localSheetId="0" hidden="1">'2018 год Приложение 3'!$A$12:$F$356</definedName>
    <definedName name="Z_2F4E7589_BB9E_4EE8_9FB7_7E262394E878_.wvu.FilterData" localSheetId="2" hidden="1">'2018 год Приложение  5'!$A$13:$G$385</definedName>
    <definedName name="Z_2F4E7589_BB9E_4EE8_9FB7_7E262394E878_.wvu.FilterData" localSheetId="0" hidden="1">'2018 год Приложение 3'!$A$12:$F$358</definedName>
    <definedName name="Z_2F4E7589_BB9E_4EE8_9FB7_7E262394E878_.wvu.FilterData" localSheetId="1" hidden="1">'2019-2020 Приложение 4'!$A$13:$E$285</definedName>
    <definedName name="Z_2F4E7589_BB9E_4EE8_9FB7_7E262394E878_.wvu.FilterData" localSheetId="3" hidden="1">'2019-2020 Приложение 6'!$A$10:$F$298</definedName>
    <definedName name="Z_2F4E7589_BB9E_4EE8_9FB7_7E262394E878_.wvu.PrintArea" localSheetId="2" hidden="1">'2018 год Приложение  5'!$A$1:$G$385</definedName>
    <definedName name="Z_2F4E7589_BB9E_4EE8_9FB7_7E262394E878_.wvu.PrintArea" localSheetId="3" hidden="1">'2019-2020 Приложение 6'!$A$1:$F$298</definedName>
    <definedName name="Z_3011A347_4FEE_45EE_A3D2_6E9495927AC2_.wvu.FilterData" localSheetId="0" hidden="1">'2018 год Приложение 3'!$A$12:$F$356</definedName>
    <definedName name="Z_30F52F6D_8021_4747_BC8C_41AB4A9EEA5D_.wvu.FilterData" localSheetId="3" hidden="1">'2019-2020 Приложение 6'!$A$10:$F$298</definedName>
    <definedName name="Z_31304256_DFD3_482B_B984_BC9517A67CAB_.wvu.FilterData" localSheetId="0" hidden="1">'2018 год Приложение 3'!$A$13:$F$294</definedName>
    <definedName name="Z_32513D7C_6D2E_4806_BFCE_CD9FEFA27E0A_.wvu.FilterData" localSheetId="2" hidden="1">'2018 год Приложение  5'!$A$13:$E$383</definedName>
    <definedName name="Z_326281D8_1458_43AD_995C_40833A4FF9F7_.wvu.FilterData" localSheetId="2" hidden="1">'2018 год Приложение  5'!$A$13:$G$383</definedName>
    <definedName name="Z_35042B4D_185D_4923_B7C3_7D72B1327020_.wvu.FilterData" localSheetId="0" hidden="1">'2018 год Приложение 3'!$A$11:$F$356</definedName>
    <definedName name="Z_372AE423_B16C_4226_B887_6F875638DB23_.wvu.FilterData" localSheetId="2" hidden="1">'2018 год Приложение  5'!$A$13:$E$383</definedName>
    <definedName name="Z_372AE423_B16C_4226_B887_6F875638DB23_.wvu.FilterData" localSheetId="0" hidden="1">'2018 год Приложение 3'!$A$12:$F$356</definedName>
    <definedName name="Z_37C22F8C_5317_4036_9B6D_4959DC678D32_.wvu.FilterData" localSheetId="2" hidden="1">'2018 год Приложение  5'!$A$13:$E$385</definedName>
    <definedName name="Z_37C22F8C_5317_4036_9B6D_4959DC678D32_.wvu.FilterData" localSheetId="0" hidden="1">'2018 год Приложение 3'!$A$12:$F$356</definedName>
    <definedName name="Z_37C22F8C_5317_4036_9B6D_4959DC678D32_.wvu.FilterData" localSheetId="3" hidden="1">'2019-2020 Приложение 6'!$A$10:$F$298</definedName>
    <definedName name="Z_386D50F9_CEE7_46CD_A395_43D9880373C4_.wvu.FilterData" localSheetId="2" hidden="1">'2018 год Приложение  5'!$A$13:$E$383</definedName>
    <definedName name="Z_386D50F9_CEE7_46CD_A395_43D9880373C4_.wvu.FilterData" localSheetId="0" hidden="1">'2018 год Приложение 3'!$A$12:$D$356</definedName>
    <definedName name="Z_38C63987_0AE9_4A83_8CF7_BCCCF760641A_.wvu.FilterData" localSheetId="2" hidden="1">'2018 год Приложение  5'!$A$13:$G$383</definedName>
    <definedName name="Z_3DD74414_5CAB_495E_9125_A70EBFC442AF_.wvu.FilterData" localSheetId="2" hidden="1">'2018 год Приложение  5'!$A$14:$G$383</definedName>
    <definedName name="Z_3E6C3B2B_9BE5_4A89_A297_56EDE963DDC1_.wvu.FilterData" localSheetId="2" hidden="1">'2018 год Приложение  5'!$A$13:$G$383</definedName>
    <definedName name="Z_3F313A6C_4796_49DF_9C11_D110C8E222E8_.wvu.FilterData" localSheetId="2" hidden="1">'2018 год Приложение  5'!$A$13:$E$13</definedName>
    <definedName name="Z_40328EBE_1B9A_4C01_AA33_3C094B2C7826_.wvu.FilterData" localSheetId="0" hidden="1">'2018 год Приложение 3'!$A$12:$D$356</definedName>
    <definedName name="Z_4211EEE3_80E0_4661_AF12_187209E361F0_.wvu.FilterData" localSheetId="2" hidden="1">'2018 год Приложение  5'!$A$12:$G$385</definedName>
    <definedName name="Z_4211EEE3_80E0_4661_AF12_187209E361F0_.wvu.FilterData" localSheetId="0" hidden="1">'2018 год Приложение 3'!$A$12:$D$358</definedName>
    <definedName name="Z_427AE314_3976_4058_892A_5851309CCB98_.wvu.FilterData" localSheetId="2" hidden="1">'2018 год Приложение  5'!$A$12:$G$383</definedName>
    <definedName name="Z_427AE314_3976_4058_892A_5851309CCB98_.wvu.FilterData" localSheetId="0" hidden="1">'2018 год Приложение 3'!$A$11:$F$356</definedName>
    <definedName name="Z_43823885_114F_435D_A47D_D3CA76F33AAB_.wvu.FilterData" localSheetId="0" hidden="1">'2018 год Приложение 3'!$A$13:$D$265</definedName>
    <definedName name="Z_440A3EF7_09D9_4B4E_A385_C6F38BF96C58_.wvu.FilterData" localSheetId="3" hidden="1">'2019-2020 Приложение 6'!$A$10:$F$298</definedName>
    <definedName name="Z_467F0D3D_0B71_4362_9E4C_6C954DC8A15D_.wvu.FilterData" localSheetId="2" hidden="1">'2018 год Приложение  5'!$A$14:$G$383</definedName>
    <definedName name="Z_48336C08_94FE_4074_AC8A_EA8B237AD038_.wvu.FilterData" localSheetId="2" hidden="1">'2018 год Приложение  5'!$A$13:$E$383</definedName>
    <definedName name="Z_48336C08_94FE_4074_AC8A_EA8B237AD038_.wvu.FilterData" localSheetId="0" hidden="1">'2018 год Приложение 3'!$A$12:$F$356</definedName>
    <definedName name="Z_4B4FD35A_9469_4FE1_882E_85989A878F33_.wvu.FilterData" localSheetId="2" hidden="1">'2018 год Приложение  5'!$A$13:$E$13</definedName>
    <definedName name="Z_4B6C104C_E823_4230_B8E7_837634FD5851_.wvu.FilterData" localSheetId="2" hidden="1">'2018 год Приложение  5'!$A$13:$G$383</definedName>
    <definedName name="Z_4B6C104C_E823_4230_B8E7_837634FD5851_.wvu.FilterData" localSheetId="0" hidden="1">'2018 год Приложение 3'!$A$12:$F$356</definedName>
    <definedName name="Z_4CC13233_2272_48EC_B93B_D629C6380523_.wvu.FilterData" localSheetId="2" hidden="1">'2018 год Приложение  5'!$A$12:$G$383</definedName>
    <definedName name="Z_4CC13233_2272_48EC_B93B_D629C6380523_.wvu.FilterData" localSheetId="0" hidden="1">'2018 год Приложение 3'!$A$11:$F$356</definedName>
    <definedName name="Z_4D3648C3_6F57_4DAB_9EA5_7A2AB6A90FF8_.wvu.FilterData" localSheetId="2" hidden="1">'2018 год Приложение  5'!$A$13:$G$383</definedName>
    <definedName name="Z_4E1C3345_197A_4EB5_ACB4_F9888915535C_.wvu.FilterData" localSheetId="0" hidden="1">'2018 год Приложение 3'!$A$12:$F$356</definedName>
    <definedName name="Z_51B46B97_55CA_4B76_BFE3_11ABFF98CFC6_.wvu.FilterData" localSheetId="2" hidden="1">'2018 год Приложение  5'!$A$13:$E$379</definedName>
    <definedName name="Z_52A3D980_C956_4013_B795_3D8200BEA587_.wvu.FilterData" localSheetId="2" hidden="1">'2018 год Приложение  5'!$A$13:$E$383</definedName>
    <definedName name="Z_539E4347_8C7F_44D4_9505_98849C03138E_.wvu.FilterData" localSheetId="0" hidden="1">'2018 год Приложение 3'!$A$11:$F$294</definedName>
    <definedName name="Z_54DA9FAF_3460_4A9A_9DF6_7EF37DBCF7F1_.wvu.FilterData" localSheetId="2" hidden="1">'2018 год Приложение  5'!$A$13:$E$383</definedName>
    <definedName name="Z_54DA9FAF_3460_4A9A_9DF6_7EF37DBCF7F1_.wvu.FilterData" localSheetId="0" hidden="1">'2018 год Приложение 3'!$A$12:$D$356</definedName>
    <definedName name="Z_54FDBBC3_8B4A_4E98_958F_D0CC01A20386_.wvu.FilterData" localSheetId="2" hidden="1">'2018 год Приложение  5'!$A$13:$E$385</definedName>
    <definedName name="Z_54FDBBC3_8B4A_4E98_958F_D0CC01A20386_.wvu.FilterData" localSheetId="3" hidden="1">'2019-2020 Приложение 6'!$A$10:$F$298</definedName>
    <definedName name="Z_55ADA995_3354_4F19_B2FA_4CB4ECB5834D_.wvu.FilterData" localSheetId="0" hidden="1">'2018 год Приложение 3'!$A$13:$D$265</definedName>
    <definedName name="Z_5752EBC4_0B49_4536_8B00_E9C01ED1A121_.wvu.FilterData" localSheetId="2" hidden="1">'2018 год Приложение  5'!$A$13:$G$383</definedName>
    <definedName name="Z_5752EBC4_0B49_4536_8B00_E9C01ED1A121_.wvu.FilterData" localSheetId="0" hidden="1">'2018 год Приложение 3'!$A$12:$F$356</definedName>
    <definedName name="Z_59C2AACE_D634_4A8E_AB6E_28C6423B75B3_.wvu.FilterData" localSheetId="0" hidden="1">'2018 год Приложение 3'!$A$11:$F$294</definedName>
    <definedName name="Z_5C025C79_5D14_4BAA_BFBE_9AADEECC4192_.wvu.FilterData" localSheetId="2" hidden="1">'2018 год Приложение  5'!$A$12:$G$383</definedName>
    <definedName name="Z_5C025C79_5D14_4BAA_BFBE_9AADEECC4192_.wvu.FilterData" localSheetId="0" hidden="1">'2018 год Приложение 3'!$A$11:$F$356</definedName>
    <definedName name="Z_5D8C17BC_AA9D_4951_B935_41BCC0994151_.wvu.FilterData" localSheetId="2" hidden="1">'2018 год Приложение  5'!$A$12:$G$385</definedName>
    <definedName name="Z_5D8C17BC_AA9D_4951_B935_41BCC0994151_.wvu.FilterData" localSheetId="3" hidden="1">'2019-2020 Приложение 6'!$A$10:$F$298</definedName>
    <definedName name="Z_5E41CC12_96D3_46DA_8B27_1E27974E447A_.wvu.FilterData" localSheetId="2" hidden="1">'2018 год Приложение  5'!$A$13:$E$383</definedName>
    <definedName name="Z_600DD210_17BC_46DE_B02E_8F488F8FE244_.wvu.FilterData" localSheetId="2" hidden="1">'2018 год Приложение  5'!$A$12:$G$383</definedName>
    <definedName name="Z_61806E68_5051_48E6_8D45_0FCD3D1558B3_.wvu.Cols" localSheetId="2" hidden="1">'2018 год Приложение  5'!$E:$F</definedName>
    <definedName name="Z_61806E68_5051_48E6_8D45_0FCD3D1558B3_.wvu.FilterData" localSheetId="2" hidden="1">'2018 год Приложение  5'!$A$13:$G$385</definedName>
    <definedName name="Z_61806E68_5051_48E6_8D45_0FCD3D1558B3_.wvu.FilterData" localSheetId="0" hidden="1">'2018 год Приложение 3'!$A$12:$F$358</definedName>
    <definedName name="Z_61806E68_5051_48E6_8D45_0FCD3D1558B3_.wvu.FilterData" localSheetId="1" hidden="1">'2019-2020 Приложение 4'!$A$13:$E$285</definedName>
    <definedName name="Z_61806E68_5051_48E6_8D45_0FCD3D1558B3_.wvu.FilterData" localSheetId="3" hidden="1">'2019-2020 Приложение 6'!$A$10:$F$298</definedName>
    <definedName name="Z_61806E68_5051_48E6_8D45_0FCD3D1558B3_.wvu.PrintArea" localSheetId="2" hidden="1">'2018 год Приложение  5'!$A$1:$G$385</definedName>
    <definedName name="Z_61806E68_5051_48E6_8D45_0FCD3D1558B3_.wvu.PrintArea" localSheetId="0" hidden="1">'2018 год Приложение 3'!$A$1:$F$358</definedName>
    <definedName name="Z_61806E68_5051_48E6_8D45_0FCD3D1558B3_.wvu.PrintArea" localSheetId="1" hidden="1">'2019-2020 Приложение 4'!$A$1:$E$285</definedName>
    <definedName name="Z_61806E68_5051_48E6_8D45_0FCD3D1558B3_.wvu.PrintArea" localSheetId="3" hidden="1">'2019-2020 Приложение 6'!$A$1:$F$298</definedName>
    <definedName name="Z_65075A4D_E3FA_49BB_8009_D0572786FC9F_.wvu.FilterData" localSheetId="2" hidden="1">'2018 год Приложение  5'!$A$13:$E$383</definedName>
    <definedName name="Z_65075A4D_E3FA_49BB_8009_D0572786FC9F_.wvu.FilterData" localSheetId="0" hidden="1">'2018 год Приложение 3'!$A$12:$F$356</definedName>
    <definedName name="Z_6854797D_5404_4D03_84AE_019FC48398AA_.wvu.FilterData" localSheetId="3" hidden="1">'2019-2020 Приложение 6'!$A$10:$F$298</definedName>
    <definedName name="Z_6D077CB9_8D59_462F_924F_03374197C26E_.wvu.FilterData" localSheetId="2" hidden="1">'2018 год Приложение  5'!$A$13:$E$383</definedName>
    <definedName name="Z_6DFC8E4B_4846_4ACB_803A_C01DDFF5FD08_.wvu.FilterData" localSheetId="2" hidden="1">'2018 год Приложение  5'!$A$14:$G$383</definedName>
    <definedName name="Z_70A97D09_6105_4B02_B7B6_DBBACE81FC1A_.wvu.FilterData" localSheetId="2" hidden="1">'2018 год Приложение  5'!$A$13:$E$383</definedName>
    <definedName name="Z_70A97D09_6105_4B02_B7B6_DBBACE81FC1A_.wvu.FilterData" localSheetId="0" hidden="1">'2018 год Приложение 3'!$A$12:$F$356</definedName>
    <definedName name="Z_71E905DE_E4C2_41D6_AE4D_523FA0B80977_.wvu.FilterData" localSheetId="0" hidden="1">'2018 год Приложение 3'!$A$13:$D$265</definedName>
    <definedName name="Z_768B9204_F1EC_47F0_A690_BF94608AD544_.wvu.FilterData" localSheetId="0" hidden="1">'2018 год Приложение 3'!$A$12:$D$358</definedName>
    <definedName name="Z_777E1047_05A4_453A_BA66_615495BC0516_.wvu.FilterData" localSheetId="2" hidden="1">'2018 год Приложение  5'!$A$14:$G$383</definedName>
    <definedName name="Z_777E1047_05A4_453A_BA66_615495BC0516_.wvu.FilterData" localSheetId="0" hidden="1">'2018 год Приложение 3'!$A$12:$F$356</definedName>
    <definedName name="Z_7813E585_2814_4167_ABED_699744C04C2C_.wvu.FilterData" localSheetId="2" hidden="1">'2018 год Приложение  5'!$A$13:$E$13</definedName>
    <definedName name="Z_7D3926A4_57E5_40FD_95A9_3F0FFE087D34_.wvu.FilterData" localSheetId="2" hidden="1">'2018 год Приложение  5'!$A$13:$E$383</definedName>
    <definedName name="Z_7F60680A_F797_4F75_B289_136C39785CB1_.wvu.FilterData" localSheetId="2" hidden="1">'2018 год Приложение  5'!$A$12:$G$12</definedName>
    <definedName name="Z_7F60680A_F797_4F75_B289_136C39785CB1_.wvu.FilterData" localSheetId="0" hidden="1">'2018 год Приложение 3'!$A$12:$D$358</definedName>
    <definedName name="Z_8099F9D8_3DEF_4716_96B1_2D7622FBA908_.wvu.FilterData" localSheetId="0" hidden="1">'2018 год Приложение 3'!$A$12:$F$356</definedName>
    <definedName name="Z_846BC90F_537E_49E8_A607_A0E4864A881D_.wvu.FilterData" localSheetId="2" hidden="1">'2018 год Приложение  5'!$A$13:$E$383</definedName>
    <definedName name="Z_84810A54_967A_4759_8061_B741BCC05467_.wvu.FilterData" localSheetId="2" hidden="1">'2018 год Приложение  5'!$A$13:$E$383</definedName>
    <definedName name="Z_84810A54_967A_4759_8061_B741BCC05467_.wvu.FilterData" localSheetId="0" hidden="1">'2018 год Приложение 3'!$A$12:$D$356</definedName>
    <definedName name="Z_85227F59_2ABD_4457_B872_C32BBA9DAD0F_.wvu.FilterData" localSheetId="2" hidden="1">'2018 год Приложение  5'!$A$13:$E$383</definedName>
    <definedName name="Z_8A0DEA83_7805_4952_B850_C5AA181F7D7A_.wvu.FilterData" localSheetId="2" hidden="1">'2018 год Приложение  5'!$A$13:$E$383</definedName>
    <definedName name="Z_90C4E073_73E1_4CF8_8D6C_D3F123ECDF26_.wvu.FilterData" localSheetId="2" hidden="1">'2018 год Приложение  5'!$A$13:$G$383</definedName>
    <definedName name="Z_90C4E073_73E1_4CF8_8D6C_D3F123ECDF26_.wvu.FilterData" localSheetId="0" hidden="1">'2018 год Приложение 3'!$A$12:$F$356</definedName>
    <definedName name="Z_90E5380E_CDF8_4D38_9E20_1FA14AE59581_.wvu.FilterData" localSheetId="2" hidden="1">'2018 год Приложение  5'!$A$14:$G$383</definedName>
    <definedName name="Z_90E5380E_CDF8_4D38_9E20_1FA14AE59581_.wvu.FilterData" localSheetId="0" hidden="1">'2018 год Приложение 3'!$A$12:$F$356</definedName>
    <definedName name="Z_917D339C_6FD9_4579_A679_AC80361B9D57_.wvu.FilterData" localSheetId="2" hidden="1">'2018 год Приложение  5'!$A$12:$G$12</definedName>
    <definedName name="Z_917D339C_6FD9_4579_A679_AC80361B9D57_.wvu.FilterData" localSheetId="0" hidden="1">'2018 год Приложение 3'!$A$12:$D$358</definedName>
    <definedName name="Z_91950569_3719_458D_B0AB_7E6F43EB965E_.wvu.FilterData" localSheetId="2" hidden="1">'2018 год Приложение  5'!$A$13:$E$383</definedName>
    <definedName name="Z_91950569_3719_458D_B0AB_7E6F43EB965E_.wvu.FilterData" localSheetId="0" hidden="1">'2018 год Приложение 3'!$A$12:$D$356</definedName>
    <definedName name="Z_92053A4E_9CDE_49B6_84E2_A66F9B55B321_.wvu.FilterData" localSheetId="2" hidden="1">'2018 год Приложение  5'!$A$13:$E$383</definedName>
    <definedName name="Z_9541036F_F24B_4BFA_BA55_4F7E3FB4DC04_.wvu.FilterData" localSheetId="2" hidden="1">'2018 год Приложение  5'!$A$12:$G$385</definedName>
    <definedName name="Z_9541036F_F24B_4BFA_BA55_4F7E3FB4DC04_.wvu.FilterData" localSheetId="0" hidden="1">'2018 год Приложение 3'!$A$12:$F$356</definedName>
    <definedName name="Z_9550964E_D481_4054_9F8C_4344C60CDD4A_.wvu.FilterData" localSheetId="0" hidden="1">'2018 год Приложение 3'!$A$11:$F$294</definedName>
    <definedName name="Z_95B72C2D_CC9A_400B_A011_7820247D03F7_.wvu.FilterData" localSheetId="2" hidden="1">'2018 год Приложение  5'!$A$13:$G$383</definedName>
    <definedName name="Z_9B8BCBB1_0EDA_4E90_BBC4_165B2DE61ED6_.wvu.FilterData" localSheetId="0" hidden="1">'2018 год Приложение 3'!$A$13:$F$294</definedName>
    <definedName name="Z_9BBC64C1_B8B2_47D2_A55F_A2F18B1F25B3_.wvu.FilterData" localSheetId="2" hidden="1">'2018 год Приложение  5'!$A$12:$G$385</definedName>
    <definedName name="Z_9BBC64C1_B8B2_47D2_A55F_A2F18B1F25B3_.wvu.FilterData" localSheetId="0" hidden="1">'2018 год Приложение 3'!$A$12:$D$358</definedName>
    <definedName name="Z_9DA27F9D_67A1_4DD1_8B09_A27C85D1E3A8_.wvu.FilterData" localSheetId="0" hidden="1">'2018 год Приложение 3'!$A$12:$F$356</definedName>
    <definedName name="Z_9E25EEB0_68DE_4D84_AA9E_E153DF655F3F_.wvu.FilterData" localSheetId="2" hidden="1">'2018 год Приложение  5'!$A$13:$E$383</definedName>
    <definedName name="Z_9EA355AC_ACF5_42D1_8703_ACB42E575811_.wvu.FilterData" localSheetId="2" hidden="1">'2018 год Приложение  5'!$A$12:$G$383</definedName>
    <definedName name="Z_9EA355AC_ACF5_42D1_8703_ACB42E575811_.wvu.FilterData" localSheetId="0" hidden="1">'2018 год Приложение 3'!$A$11:$F$356</definedName>
    <definedName name="Z_9EE5CA45_63F7_469B_B5F6_ADDF05EA3BC4_.wvu.FilterData" localSheetId="2" hidden="1">'2018 год Приложение  5'!$A$13:$G$383</definedName>
    <definedName name="Z_9F1D7F01_07CC_4860_B0F3_FACC91FB0B8B_.wvu.FilterData" localSheetId="0" hidden="1">'2018 год Приложение 3'!$A$13:$D$265</definedName>
    <definedName name="Z_9FED5B58_6DFB_4AED_9587_48FFDBC76219_.wvu.FilterData" localSheetId="2" hidden="1">'2018 год Приложение  5'!$A$13:$E$383</definedName>
    <definedName name="Z_A19698F4_0C5B_4B92_B970_672ECC4A1352_.wvu.FilterData" localSheetId="2" hidden="1">'2018 год Приложение  5'!$A$13:$E$383</definedName>
    <definedName name="Z_A19698F4_0C5B_4B92_B970_672ECC4A1352_.wvu.FilterData" localSheetId="0" hidden="1">'2018 год Приложение 3'!$A$12:$F$356</definedName>
    <definedName name="Z_A23DBEB3_CF4F_4D6E_8207_D1E6A46A53CD_.wvu.FilterData" localSheetId="2" hidden="1">'2018 год Приложение  5'!$A$13:$E$385</definedName>
    <definedName name="Z_A23DBEB3_CF4F_4D6E_8207_D1E6A46A53CD_.wvu.FilterData" localSheetId="0" hidden="1">'2018 год Приложение 3'!$A$12:$F$356</definedName>
    <definedName name="Z_A23DBEB3_CF4F_4D6E_8207_D1E6A46A53CD_.wvu.FilterData" localSheetId="3" hidden="1">'2019-2020 Приложение 6'!$A$10:$F$298</definedName>
    <definedName name="Z_A2B31C78_84DB_47B8_A0ED_D9E400FC5E11_.wvu.FilterData" localSheetId="2" hidden="1">'2018 год Приложение  5'!$A$13:$G$383</definedName>
    <definedName name="Z_A2B31C78_84DB_47B8_A0ED_D9E400FC5E11_.wvu.FilterData" localSheetId="0" hidden="1">'2018 год Приложение 3'!$A$12:$F$356</definedName>
    <definedName name="Z_A650396F_79B4_4B7C_9702_43CBED7DB898_.wvu.FilterData" localSheetId="2" hidden="1">'2018 год Приложение  5'!$A$13:$G$383</definedName>
    <definedName name="Z_A6EDA6AB_892A_41FC_80E6_005AF0ECC3B0_.wvu.FilterData" localSheetId="2" hidden="1">'2018 год Приложение  5'!$A$14:$G$383</definedName>
    <definedName name="Z_A6EDA6AB_892A_41FC_80E6_005AF0ECC3B0_.wvu.FilterData" localSheetId="0" hidden="1">'2018 год Приложение 3'!$A$12:$F$356</definedName>
    <definedName name="Z_A7289A43_FAB0_4BBF_BE44_1FE7F38D66E2_.wvu.FilterData" localSheetId="0" hidden="1">'2018 год Приложение 3'!$A$13:$D$265</definedName>
    <definedName name="Z_A7AB68EB_0C36_44AC_AFA4_D4EEDD6F2587_.wvu.FilterData" localSheetId="2" hidden="1">'2018 год Приложение  5'!$A$13:$E$383</definedName>
    <definedName name="Z_A926D13F_0B0D_4E83_9405_D363E37D0348_.wvu.FilterData" localSheetId="0" hidden="1">'2018 год Приложение 3'!$A$13:$D$265</definedName>
    <definedName name="Z_A9E291C5_5EEB_4FD7_BCBD_6208C6D7B0F8_.wvu.FilterData" localSheetId="2" hidden="1">'2018 год Приложение  5'!$A$13:$E$383</definedName>
    <definedName name="Z_A9E291C5_5EEB_4FD7_BCBD_6208C6D7B0F8_.wvu.FilterData" localSheetId="0" hidden="1">'2018 год Приложение 3'!$A$12:$F$356</definedName>
    <definedName name="Z_AAC793E5_144D_410A_8279_F7946D2AF41A_.wvu.FilterData" localSheetId="0" hidden="1">'2018 год Приложение 3'!$A$13:$D$265</definedName>
    <definedName name="Z_AC9AFD28_10D8_4670_A912_DDB893A211D1_.wvu.FilterData" localSheetId="2" hidden="1">'2018 год Приложение  5'!$A$13:$G$383</definedName>
    <definedName name="Z_AC9AFD28_10D8_4670_A912_DDB893A211D1_.wvu.FilterData" localSheetId="0" hidden="1">'2018 год Приложение 3'!$A$12:$F$356</definedName>
    <definedName name="Z_AE730581_F9A0_4649_A160_E986DBCDA19C_.wvu.FilterData" localSheetId="2" hidden="1">'2018 год Приложение  5'!$A$12:$G$383</definedName>
    <definedName name="Z_AE730581_F9A0_4649_A160_E986DBCDA19C_.wvu.FilterData" localSheetId="0" hidden="1">'2018 год Приложение 3'!$A$11:$F$356</definedName>
    <definedName name="Z_AF73B45C_3F4E_4B87_A9E2_DBD75C02FF68_.wvu.FilterData" localSheetId="2" hidden="1">'2018 год Приложение  5'!$A$13:$E$383</definedName>
    <definedName name="Z_AF73B45C_3F4E_4B87_A9E2_DBD75C02FF68_.wvu.FilterData" localSheetId="0" hidden="1">'2018 год Приложение 3'!$A$12:$D$356</definedName>
    <definedName name="Z_AFFC6BD9_FFA1_4373_94CE_D0A492400112_.wvu.FilterData" localSheetId="3" hidden="1">'2019-2020 Приложение 6'!$A$10:$F$298</definedName>
    <definedName name="Z_B125367F_1C96_4D35_827A_DEFEE1EF481C_.wvu.FilterData" localSheetId="2" hidden="1">'2018 год Приложение  5'!$A$13:$E$383</definedName>
    <definedName name="Z_B55F0053_78CA_4F7F_BE68_6C331A853EC7_.wvu.FilterData" localSheetId="2" hidden="1">'2018 год Приложение  5'!$A$14:$G$383</definedName>
    <definedName name="Z_B5E7EAA6_F6B2_4C43_A1B2_7FE8D3EE81A8_.wvu.FilterData" localSheetId="2" hidden="1">'2018 год Приложение  5'!$A$13:$E$385</definedName>
    <definedName name="Z_B5E7EAA6_F6B2_4C43_A1B2_7FE8D3EE81A8_.wvu.FilterData" localSheetId="0" hidden="1">'2018 год Приложение 3'!$A$12:$F$356</definedName>
    <definedName name="Z_B5E7EAA6_F6B2_4C43_A1B2_7FE8D3EE81A8_.wvu.FilterData" localSheetId="3" hidden="1">'2019-2020 Приложение 6'!$A$10:$F$298</definedName>
    <definedName name="Z_B79814D9_4A76_444F_9DA0_87988C6053D6_.wvu.FilterData" localSheetId="0" hidden="1">'2018 год Приложение 3'!$A$12:$F$356</definedName>
    <definedName name="Z_B7C6B096_F822_4AE0_9104_276895CD530C_.wvu.FilterData" localSheetId="2" hidden="1">'2018 год Приложение  5'!$A$12:$G$12</definedName>
    <definedName name="Z_B7E8C950_FC48_4F46_94EB_50E3D7BDDB48_.wvu.FilterData" localSheetId="2" hidden="1">'2018 год Приложение  5'!$A$13:$E$383</definedName>
    <definedName name="Z_B9062BA9_20A5_4989_AABF_19FE6A65537B_.wvu.FilterData" localSheetId="2" hidden="1">'2018 год Приложение  5'!$A$13:$G$383</definedName>
    <definedName name="Z_B9062BA9_20A5_4989_AABF_19FE6A65537B_.wvu.FilterData" localSheetId="0" hidden="1">'2018 год Приложение 3'!$A$12:$F$356</definedName>
    <definedName name="Z_BA317F1F_BE01_441F_A8B2_85F003BF75B2_.wvu.FilterData" localSheetId="2" hidden="1">'2018 год Приложение  5'!$A$12:$G$383</definedName>
    <definedName name="Z_BBFF5A56_64CF_4223_9245_057727E8F581_.wvu.FilterData" localSheetId="2" hidden="1">'2018 год Приложение  5'!$A$13:$E$383</definedName>
    <definedName name="Z_BBFF5A56_64CF_4223_9245_057727E8F581_.wvu.FilterData" localSheetId="0" hidden="1">'2018 год Приложение 3'!$A$12:$F$356</definedName>
    <definedName name="Z_BCB9EA5D_CB3A_40AA_BF75_F228AA2D84CC_.wvu.FilterData" localSheetId="2" hidden="1">'2018 год Приложение  5'!$A$13:$E$383</definedName>
    <definedName name="Z_BCB9EA5D_CB3A_40AA_BF75_F228AA2D84CC_.wvu.FilterData" localSheetId="0" hidden="1">'2018 год Приложение 3'!$A$12:$F$356</definedName>
    <definedName name="Z_BD54A361_8DC5_477E_AEB8_9AAE45BFB9EE_.wvu.FilterData" localSheetId="2" hidden="1">'2018 год Приложение  5'!$A$13:$E$383</definedName>
    <definedName name="Z_C0C47C63_1E7E_4B25_A29F_CD7550CA823B_.wvu.FilterData" localSheetId="0" hidden="1">'2018 год Приложение 3'!$A$11:$F$294</definedName>
    <definedName name="Z_C0D29360_FD13_4973_8E33_952A22BF16EB_.wvu.FilterData" localSheetId="2" hidden="1">'2018 год Приложение  5'!$A$13:$E$13</definedName>
    <definedName name="Z_C1DDAE5D_89BA_4C96_A938_93F9E8D51819_.wvu.FilterData" localSheetId="2" hidden="1">'2018 год Приложение  5'!$A$13:$E$13</definedName>
    <definedName name="Z_C2DC1AAD_1A3D_4B7B_8D2B_551AC59D6585_.wvu.FilterData" localSheetId="2" hidden="1">'2018 год Приложение  5'!$A$13:$E$383</definedName>
    <definedName name="Z_C407E330_1B3A_4158_9E62_5ED9582C72C0_.wvu.FilterData" localSheetId="2" hidden="1">'2018 год Приложение  5'!$A$14:$G$383</definedName>
    <definedName name="Z_C594D5C5_096D_4C18_BDCB_87F0485F5449_.wvu.FilterData" localSheetId="2" hidden="1">'2018 год Приложение  5'!$A$14:$G$383</definedName>
    <definedName name="Z_C594D5C5_096D_4C18_BDCB_87F0485F5449_.wvu.FilterData" localSheetId="0" hidden="1">'2018 год Приложение 3'!$A$12:$F$356</definedName>
    <definedName name="Z_C63DF42A_916D_43B0_A9E5_99FBCC943E02_.wvu.FilterData" localSheetId="0" hidden="1">'2018 год Приложение 3'!$A$13:$F$294</definedName>
    <definedName name="Z_CAEC251A_F30C_4C3C_B95E_0CDCABBBBBA6_.wvu.FilterData" localSheetId="2" hidden="1">'2018 год Приложение  5'!$A$12:$G$383</definedName>
    <definedName name="Z_CAEC251A_F30C_4C3C_B95E_0CDCABBBBBA6_.wvu.FilterData" localSheetId="0" hidden="1">'2018 год Приложение 3'!$A$11:$F$356</definedName>
    <definedName name="Z_CD629787_DE9E_41E9_98D2_872390B88852_.wvu.FilterData" localSheetId="2" hidden="1">'2018 год Приложение  5'!$A$13:$E$383</definedName>
    <definedName name="Z_CE6755E8_8FFD_448B_B838_FFE6BD017EDF_.wvu.FilterData" localSheetId="2" hidden="1">'2018 год Приложение  5'!$A$13:$E$383</definedName>
    <definedName name="Z_CE6755E8_8FFD_448B_B838_FFE6BD017EDF_.wvu.FilterData" localSheetId="3" hidden="1">'2019-2020 Приложение 6'!$A$10:$F$298</definedName>
    <definedName name="Z_CED2E9B6_1773_495E_A3FD_92F54F21EE7D_.wvu.FilterData" localSheetId="2" hidden="1">'2018 год Приложение  5'!$A$12:$G$383</definedName>
    <definedName name="Z_CF7852E9_12A8_41A3_B1FA_248F70E5DC37_.wvu.FilterData" localSheetId="2" hidden="1">'2018 год Приложение  5'!$A$12:$G$383</definedName>
    <definedName name="Z_CF7852E9_12A8_41A3_B1FA_248F70E5DC37_.wvu.FilterData" localSheetId="0" hidden="1">'2018 год Приложение 3'!$A$11:$F$356</definedName>
    <definedName name="Z_D1B917BC_3220_432E_A965_9E7239D6A385_.wvu.FilterData" localSheetId="0" hidden="1">'2018 год Приложение 3'!$A$12:$F$294</definedName>
    <definedName name="Z_D2EE913E_7EB8_4925_B6DE_3C207CB448DC_.wvu.FilterData" localSheetId="1" hidden="1">'2019-2020 Приложение 4'!$A$11:$E$285</definedName>
    <definedName name="Z_D5FAF748_0D0C_4359_BAF7_A8AC21E2030F_.wvu.FilterData" localSheetId="0" hidden="1">'2018 год Приложение 3'!$A$12:$F$356</definedName>
    <definedName name="Z_DA10F9D2_08DA_4FB8_967C_06A319AB7BED_.wvu.FilterData" localSheetId="2" hidden="1">'2018 год Приложение  5'!$A$13:$E$383</definedName>
    <definedName name="Z_DC642106_6C11_487B_A10A_67D65C44C59E_.wvu.FilterData" localSheetId="2" hidden="1">'2018 год Приложение  5'!$A$13:$E$383</definedName>
    <definedName name="Z_DDD8C4AB_CB3C_48E6_9763_42557181A0AF_.wvu.FilterData" localSheetId="2" hidden="1">'2018 год Приложение  5'!$A$13:$G$385</definedName>
    <definedName name="Z_DDD8C4AB_CB3C_48E6_9763_42557181A0AF_.wvu.FilterData" localSheetId="0" hidden="1">'2018 год Приложение 3'!$A$12:$F$358</definedName>
    <definedName name="Z_DDD8C4AB_CB3C_48E6_9763_42557181A0AF_.wvu.FilterData" localSheetId="1" hidden="1">'2019-2020 Приложение 4'!$A$13:$E$285</definedName>
    <definedName name="Z_DDD8C4AB_CB3C_48E6_9763_42557181A0AF_.wvu.FilterData" localSheetId="3" hidden="1">'2019-2020 Приложение 6'!$A$10:$F$298</definedName>
    <definedName name="Z_E3C6713E_8023_4AA9_8A29_3AE879C33232_.wvu.FilterData" localSheetId="2" hidden="1">'2018 год Приложение  5'!$A$13:$E$383</definedName>
    <definedName name="Z_E5281637_3B26_479E_BF0F_EBD3A6ED1870_.wvu.FilterData" localSheetId="2" hidden="1">'2018 год Приложение  5'!$A$12:$G$383</definedName>
    <definedName name="Z_E5281637_3B26_479E_BF0F_EBD3A6ED1870_.wvu.FilterData" localSheetId="0" hidden="1">'2018 год Приложение 3'!$A$11:$F$356</definedName>
    <definedName name="Z_E99CA35F_295B_49B3_8AA9_D1FBDEF4F038_.wvu.FilterData" localSheetId="2" hidden="1">'2018 год Приложение  5'!$A$13:$E$383</definedName>
    <definedName name="Z_E99CA35F_295B_49B3_8AA9_D1FBDEF4F038_.wvu.FilterData" localSheetId="0" hidden="1">'2018 год Приложение 3'!$A$12:$D$356</definedName>
    <definedName name="Z_EA7E325E_E9C4_43C2_8F94_8A4CD3295385_.wvu.FilterData" localSheetId="2" hidden="1">'2018 год Приложение  5'!$A$12:$G$383</definedName>
    <definedName name="Z_EA7E325E_E9C4_43C2_8F94_8A4CD3295385_.wvu.FilterData" localSheetId="0" hidden="1">'2018 год Приложение 3'!$A$11:$F$356</definedName>
    <definedName name="Z_EA7E325E_E9C4_43C2_8F94_8A4CD3295385_.wvu.PrintArea" localSheetId="2" hidden="1">'2018 год Приложение  5'!$A$8:$E$383</definedName>
    <definedName name="Z_EA7E325E_E9C4_43C2_8F94_8A4CD3295385_.wvu.PrintArea" localSheetId="0" hidden="1">'2018 год Приложение 3'!$A$7:$D$356</definedName>
    <definedName name="Z_EA7E325E_E9C4_43C2_8F94_8A4CD3295385_.wvu.Rows" localSheetId="2" hidden="1">'2018 год Приложение  5'!#REF!,'2018 год Приложение  5'!#REF!</definedName>
    <definedName name="Z_EA8E9EA7_8D3C_4793_82D3_53C8283F6613_.wvu.FilterData" localSheetId="2" hidden="1">'2018 год Приложение  5'!$A$13:$E$383</definedName>
    <definedName name="Z_EA8E9EA7_8D3C_4793_82D3_53C8283F6613_.wvu.FilterData" localSheetId="0" hidden="1">'2018 год Приложение 3'!$A$12:$D$356</definedName>
    <definedName name="Z_EB1F9754_81A4_4300_9136_C4584DE5BB80_.wvu.FilterData" localSheetId="2" hidden="1">'2018 год Приложение  5'!$A$14:$G$383</definedName>
    <definedName name="Z_EB1F9754_81A4_4300_9136_C4584DE5BB80_.wvu.FilterData" localSheetId="0" hidden="1">'2018 год Приложение 3'!$A$12:$F$356</definedName>
    <definedName name="Z_EB8BBF6B_ABBD_4A01_B4CD_F80BF70D79AB_.wvu.FilterData" localSheetId="2" hidden="1">'2018 год Приложение  5'!$A$13:$E$385</definedName>
    <definedName name="Z_EC1C063C_6B0A_462C_AA57_E835F386C4D8_.wvu.FilterData" localSheetId="2" hidden="1">'2018 год Приложение  5'!$A$13:$G$383</definedName>
    <definedName name="Z_ED7D03B9_EBA8_422D_9F4A_BBCCD5E098E3_.wvu.FilterData" localSheetId="0" hidden="1">'2018 год Приложение 3'!$A$12:$F$356</definedName>
    <definedName name="Z_F0AEB904_EDFD_4DA8_8E45_5B132DA87D24_.wvu.FilterData" localSheetId="2" hidden="1">'2018 год Приложение  5'!$A$13:$E$383</definedName>
    <definedName name="Z_F1E5C7C7_BAE3_458A_84FB_35E70B388DF5_.wvu.FilterData" localSheetId="0" hidden="1">'2018 год Приложение 3'!$A$13:$D$265</definedName>
    <definedName name="Z_F3347612_A29B_4BB4_8F79_0B6F36DACEBB_.wvu.FilterData" localSheetId="2" hidden="1">'2018 год Приложение  5'!$A$12:$G$385</definedName>
    <definedName name="Z_F3347612_A29B_4BB4_8F79_0B6F36DACEBB_.wvu.FilterData" localSheetId="0" hidden="1">'2018 год Приложение 3'!$A$12:$F$356</definedName>
    <definedName name="Z_F6122843_35FD_4DE2_8960_1676DA0EFE93_.wvu.FilterData" localSheetId="0" hidden="1">'2018 год Приложение 3'!$A$13:$D$265</definedName>
    <definedName name="Z_F77A56A8_A75D_4749_83E7_A46F30372FC7_.wvu.FilterData" localSheetId="0" hidden="1">'2018 год Приложение 3'!$A$13:$D$265</definedName>
    <definedName name="Z_F9510B3D_5733_4A2F_AD41_8D719DE08040_.wvu.FilterData" localSheetId="2" hidden="1">'2018 год Приложение  5'!$A$13:$E$383</definedName>
    <definedName name="Z_F9510B3D_5733_4A2F_AD41_8D719DE08040_.wvu.FilterData" localSheetId="0" hidden="1">'2018 год Приложение 3'!$A$12:$F$356</definedName>
    <definedName name="Z_F9510B3D_5733_4A2F_AD41_8D719DE08040_.wvu.PrintArea" localSheetId="2" hidden="1">'2018 год Приложение  5'!$A$8:$E$383</definedName>
    <definedName name="Z_F9510B3D_5733_4A2F_AD41_8D719DE08040_.wvu.PrintArea" localSheetId="0" hidden="1">'2018 год Приложение 3'!$A$7:$D$356</definedName>
    <definedName name="Z_FAEB8D12_6F02_4D2A_85DF_FFFD885E80DE_.wvu.FilterData" localSheetId="2" hidden="1">'2018 год Приложение  5'!$A$13:$E$383</definedName>
    <definedName name="Z_FAEB8D12_6F02_4D2A_85DF_FFFD885E80DE_.wvu.FilterData" localSheetId="0" hidden="1">'2018 год Приложение 3'!$A$12:$F$356</definedName>
    <definedName name="Z_FFA87C71_667A_4282_B3E9_0239568B872F_.wvu.FilterData" localSheetId="2" hidden="1">'2018 год Приложение  5'!$A$13:$G$383</definedName>
    <definedName name="Z_FFA87C71_667A_4282_B3E9_0239568B872F_.wvu.FilterData" localSheetId="0" hidden="1">'2018 год Приложение 3'!$A$12:$F$356</definedName>
    <definedName name="_xlnm.Print_Area" localSheetId="2">'2018 год Приложение  5'!$A$1:$G$385</definedName>
    <definedName name="_xlnm.Print_Area" localSheetId="0">'2018 год Приложение 3'!$A$1:$F$358</definedName>
    <definedName name="_xlnm.Print_Area" localSheetId="1">'2019-2020 Приложение 4'!$A$1:$E$285</definedName>
    <definedName name="_xlnm.Print_Area" localSheetId="3">'2019-2020 Приложение 6'!$A$1:$F$298</definedName>
  </definedNames>
  <calcPr fullCalcOnLoad="1"/>
</workbook>
</file>

<file path=xl/sharedStrings.xml><?xml version="1.0" encoding="utf-8"?>
<sst xmlns="http://schemas.openxmlformats.org/spreadsheetml/2006/main" count="4034" uniqueCount="409">
  <si>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</si>
  <si>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</si>
  <si>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</si>
  <si>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</si>
  <si>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</si>
  <si>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</si>
  <si>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</si>
  <si>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</si>
  <si>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</si>
  <si>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</si>
  <si>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</si>
  <si>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</si>
  <si>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</si>
  <si>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</si>
  <si>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</si>
  <si>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</si>
  <si>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</si>
  <si>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</si>
  <si>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</si>
  <si>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</si>
  <si>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</si>
  <si>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</si>
  <si>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</si>
  <si>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</si>
  <si>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</si>
  <si>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</si>
  <si>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</si>
  <si>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</si>
  <si>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</si>
  <si>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</si>
  <si>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</si>
  <si>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</si>
  <si>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</si>
  <si>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</si>
  <si>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</si>
  <si>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</si>
  <si>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</si>
  <si>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</si>
  <si>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</si>
  <si>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</si>
  <si>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</si>
  <si>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</si>
  <si>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</si>
  <si>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</si>
  <si>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</si>
  <si>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</si>
  <si>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</si>
  <si>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</si>
  <si>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</si>
  <si>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</si>
  <si>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</si>
  <si>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</si>
  <si>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</si>
  <si>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</si>
  <si>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</si>
  <si>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</si>
  <si>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</si>
  <si>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</si>
  <si>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</si>
  <si>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</si>
  <si>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</si>
  <si>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</si>
  <si>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</si>
  <si>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</si>
  <si>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</si>
  <si>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</si>
  <si>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</si>
  <si>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</si>
  <si>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Обеспечение мероприятий по капитальному ремонту  многоквартирных домов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</si>
  <si>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</si>
  <si>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</si>
  <si>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</si>
  <si>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</si>
  <si>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</si>
  <si>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</si>
  <si>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</si>
  <si>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</si>
  <si>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</si>
  <si>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</si>
  <si>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</si>
  <si>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</si>
  <si>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</si>
  <si>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</si>
  <si>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</si>
  <si>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</si>
  <si>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</si>
  <si>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</si>
  <si>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</si>
  <si>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</si>
  <si>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</si>
  <si>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</si>
  <si>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</si>
  <si>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</si>
  <si>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</si>
  <si>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</si>
  <si>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</si>
  <si>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</si>
  <si>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</si>
  <si>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</si>
  <si>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</si>
  <si>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</si>
  <si>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</si>
  <si>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</si>
  <si>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</si>
  <si>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</si>
  <si>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</si>
  <si>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</si>
  <si>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</si>
  <si>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</si>
  <si>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</si>
  <si>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</si>
  <si>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</si>
  <si>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</si>
  <si>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</si>
  <si>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</si>
  <si>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</si>
  <si>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</si>
  <si>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</si>
  <si>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</si>
  <si>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</si>
  <si>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</si>
  <si>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</si>
  <si>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</si>
  <si>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</si>
  <si>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</si>
  <si>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</si>
  <si>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</si>
  <si>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</si>
  <si>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</si>
  <si>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</si>
  <si>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</si>
  <si>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</si>
  <si>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</si>
  <si>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</si>
  <si>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</si>
  <si>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</si>
  <si>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</si>
  <si>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</si>
  <si>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</si>
  <si>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</si>
  <si>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</si>
  <si>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</si>
  <si>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</si>
  <si>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</si>
  <si>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</si>
  <si>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</si>
  <si>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</si>
  <si>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</si>
  <si>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</si>
  <si>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</si>
  <si>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</si>
  <si>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</si>
  <si>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</si>
  <si>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</si>
  <si>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</si>
  <si>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</si>
  <si>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</si>
  <si>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</si>
  <si>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</si>
  <si>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</si>
  <si>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</si>
  <si>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</si>
  <si>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</si>
  <si>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</si>
  <si>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</si>
  <si>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</si>
  <si>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</si>
  <si>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</si>
  <si>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</si>
  <si>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</si>
  <si>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</si>
  <si>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</si>
  <si>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</si>
  <si>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</si>
  <si>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</si>
  <si>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</si>
  <si>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</si>
  <si>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</si>
  <si>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</si>
  <si>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</si>
  <si>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</si>
  <si>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</si>
  <si>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</si>
  <si>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</si>
  <si>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</si>
  <si>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</si>
  <si>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</si>
  <si>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</si>
  <si>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</si>
  <si>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</si>
  <si>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</si>
  <si>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</si>
  <si>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</si>
  <si>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</si>
  <si>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</si>
  <si>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</si>
  <si>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</si>
  <si>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</si>
  <si>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</si>
  <si>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</si>
  <si>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</si>
  <si>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</si>
  <si>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</si>
  <si>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</si>
  <si>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</si>
  <si>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</si>
  <si>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</si>
  <si>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</si>
  <si>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</si>
  <si>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</si>
  <si>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</si>
  <si>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</si>
  <si>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</si>
  <si>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</si>
  <si>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</si>
  <si>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</si>
  <si>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</si>
  <si>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</si>
  <si>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</si>
  <si>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</si>
  <si>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</si>
  <si>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</si>
  <si>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</si>
  <si>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</si>
  <si>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</si>
  <si>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</si>
  <si>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</si>
  <si>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</si>
  <si>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</si>
  <si>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</si>
  <si>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</si>
  <si>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</si>
  <si>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</si>
  <si>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</si>
  <si>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</si>
  <si>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</si>
  <si>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</si>
  <si>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</si>
  <si>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</si>
  <si>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</si>
  <si>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</si>
  <si>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09 2 32 51350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</si>
  <si>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</si>
  <si>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</si>
  <si>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</si>
  <si>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</si>
  <si>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</si>
  <si>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</si>
  <si>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</si>
  <si>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</si>
  <si>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</si>
  <si>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</si>
  <si>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</si>
  <si>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</si>
  <si>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</si>
  <si>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</si>
  <si>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</si>
  <si>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</si>
  <si>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3 12 S2210</t>
  </si>
  <si>
    <t>03 3 13 S2220</t>
  </si>
  <si>
    <t>03 3 17 S2270</t>
  </si>
  <si>
    <t>04 4 11 S2040</t>
  </si>
  <si>
    <t>05 0 13 S2150</t>
  </si>
  <si>
    <t>Укрепление материально-технической базы муниципальных учреждений сферы культуры</t>
  </si>
  <si>
    <t>03 2 21 S9602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</si>
  <si>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</si>
  <si>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</si>
  <si>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</si>
  <si>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</si>
  <si>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</si>
  <si>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</si>
  <si>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05 0 13 L0140</t>
  </si>
  <si>
    <t>06 0 52 00000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</si>
  <si>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</si>
  <si>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</si>
  <si>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</si>
  <si>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</si>
  <si>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</si>
  <si>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</si>
  <si>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</si>
  <si>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</si>
  <si>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</si>
  <si>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</si>
  <si>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</si>
  <si>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09 2 41 L0200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</si>
  <si>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</si>
  <si>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</si>
  <si>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</si>
  <si>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</si>
  <si>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</si>
  <si>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</si>
  <si>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</si>
  <si>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</si>
  <si>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</si>
  <si>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Подпрограмма  "Устойчивое развитие сельских территорий МО МР   "Печора"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</si>
  <si>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</si>
  <si>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09 2 31 73030</t>
  </si>
  <si>
    <t>06 0 14 S2500</t>
  </si>
  <si>
    <t>Реализация народных проектов в сфере образования, прошедших отбор в рамках проекта «Народный бюджет»</t>
  </si>
  <si>
    <t>Реализация народных проектов в сфере культуры, прошедших отбор в рамках проекта "Народный бюджет"</t>
  </si>
  <si>
    <t>Реализация народных проектов в сфере физической культуры и спорта, прошедших отбор в рамках проекта "Народный бюджет"</t>
  </si>
  <si>
    <t>Реконструкция, капитальный ремонт и ремонт автомобильных дорог  общего пользования местного значения</t>
  </si>
  <si>
    <t>99 0 00 27200</t>
  </si>
  <si>
    <t>Проведение мероприятий, связанных с ликвидацией последствий стихийных бедствий и других чрезвычайных ситуаций</t>
  </si>
  <si>
    <t>Обеспечение развития и укрепление материально-технической базы муниципальных учреждений сферы культуры</t>
  </si>
  <si>
    <t>03 3 16 00000</t>
  </si>
  <si>
    <t>Мероприятия в области пассажирского транспорта</t>
  </si>
  <si>
    <t>Адаптация муниципальных учреждений физической культуры и спорта к обслуживанию инвалидов</t>
  </si>
  <si>
    <t>Приложение 4</t>
  </si>
  <si>
    <t>2019 год</t>
  </si>
  <si>
    <t>Подпрограмма "Устойчивое развитие сельских территорий МО МР "Печора"</t>
  </si>
  <si>
    <t>Строительство объектов социальной сферы в сельской местности</t>
  </si>
  <si>
    <r>
      <t xml:space="preserve">02 2 </t>
    </r>
    <r>
      <rPr>
        <sz val="12"/>
        <rFont val="Times New Roman"/>
        <family val="1"/>
      </rPr>
      <t>11 00000</t>
    </r>
  </si>
  <si>
    <t>Капитальные вложения в объекты недвижимого имущества государственной (муниципальной собственности)</t>
  </si>
  <si>
    <t>03 3 14 00000</t>
  </si>
  <si>
    <t>Муниципальная  программа"Развитие образования МО МР "Печора"</t>
  </si>
  <si>
    <t>Подпрограмма "Дети и молодежь МО МР Печора""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</si>
  <si>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</si>
  <si>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05 0 16 00000</t>
  </si>
  <si>
    <t>Строительство и реконструкция спортивных объектов муниципальных образований</t>
  </si>
  <si>
    <t>06 0 13 S2170</t>
  </si>
  <si>
    <t>Подпрограмма "Укрепление правопорядка, защита населения и территории МО МР "Печора" от чрезвычайных ситуаций"</t>
  </si>
  <si>
    <t>Подпрограмма "Социальная поддержка отдельной категории населения, развитие и укрепление института семьи на территории муниципального образования муниципального района "Печора"</t>
  </si>
  <si>
    <t>Условно утверждаемые (утвержденные) расходы</t>
  </si>
  <si>
    <t>99 0 00 99990</t>
  </si>
  <si>
    <t>Приложение 6</t>
  </si>
  <si>
    <t xml:space="preserve">                                                                                                               </t>
  </si>
  <si>
    <t xml:space="preserve">Закупка товаров, работ и услуг для государственных (муниципальных) нужд
</t>
  </si>
  <si>
    <t>Муниципальная  программа "Безопасность жизнедеятельности населения МО МР "Печора""</t>
  </si>
  <si>
    <t>Подпрограмма "Обеспечение создания условий для реализации муниципальной программы</t>
  </si>
  <si>
    <t>2020 год</t>
  </si>
  <si>
    <t>Ведомственная структура расходов бюджета муниципального образования муниципального района "Печора" на плановый период  2019 и 2020 годов</t>
  </si>
  <si>
    <t>Ведомственная структура расходов бюджета муниципального образования муниципального района "Печора"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</si>
  <si>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</si>
  <si>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 на плановый период 2019 и 2020 годов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</si>
  <si>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</si>
  <si>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</si>
  <si>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04 2 13 S2020</t>
  </si>
  <si>
    <t>Подпрограмма "Дорожное хозяйство и транспорт " МО МР "Печора"</t>
  </si>
  <si>
    <t>99 0 00 99950</t>
  </si>
  <si>
    <t>Резерв средств на 2018 год, в том числе для увеличения расходов на оплату труда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</si>
  <si>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</si>
  <si>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</si>
  <si>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</si>
  <si>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</si>
  <si>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</si>
  <si>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</si>
  <si>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</si>
  <si>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</si>
  <si>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</si>
  <si>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Содействие в организации охраны общественного порядка</t>
  </si>
  <si>
    <r>
      <t xml:space="preserve">08 2 11 </t>
    </r>
    <r>
      <rPr>
        <sz val="12"/>
        <rFont val="Times New Roman"/>
        <family val="1"/>
      </rPr>
      <t>00000</t>
    </r>
  </si>
  <si>
    <t>03 6 13 00000</t>
  </si>
  <si>
    <t>03 6 00 00000</t>
  </si>
  <si>
    <t>нет в программе</t>
  </si>
  <si>
    <t>2019 г -55,14    2020 г -96,4</t>
  </si>
  <si>
    <t>Реализация малых проектов в сфере сельского хозяйства</t>
  </si>
  <si>
    <t>03 6 14 73120</t>
  </si>
  <si>
    <t>01 2 21 00000</t>
  </si>
  <si>
    <t>01 3 21 L5270</t>
  </si>
  <si>
    <t>01 3 12 00000</t>
  </si>
  <si>
    <t>Улучшение состояния территорий МО МР «Печора»</t>
  </si>
  <si>
    <t>03 2 32 00000</t>
  </si>
  <si>
    <t>Содействие развитию инвестиционного потенциала муниципального района</t>
  </si>
  <si>
    <r>
      <t xml:space="preserve">02 2 </t>
    </r>
    <r>
      <rPr>
        <sz val="10.8"/>
        <rFont val="Times New Roman"/>
        <family val="1"/>
      </rPr>
      <t>11 00000</t>
    </r>
  </si>
  <si>
    <t>02 1 14 00000</t>
  </si>
  <si>
    <t>02 2 12 00000</t>
  </si>
  <si>
    <t>Строительство (реконструкция) объектов инженерной инфраструктуры в сельской  местности</t>
  </si>
  <si>
    <t>05 0 13 S2460</t>
  </si>
  <si>
    <t>Приложение 3</t>
  </si>
  <si>
    <t>к  решению Совета муниципального района "Печора" от  20 декабря 2017 года № 6-20/207</t>
  </si>
  <si>
    <t>к  решению Совета муниципального района "Печора" от 20 декабря 2017 года № 6-20/207</t>
  </si>
  <si>
    <t>изменения</t>
  </si>
  <si>
    <t>99 0 00 03040</t>
  </si>
  <si>
    <t>99 0 00 03050</t>
  </si>
  <si>
    <t xml:space="preserve"> 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</si>
  <si>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</si>
  <si>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99 0 00 03010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</si>
  <si>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</si>
  <si>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</si>
  <si>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</si>
  <si>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03 2 21 09602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</si>
  <si>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</si>
  <si>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1 20 S2410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</si>
  <si>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</si>
  <si>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</si>
  <si>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</si>
  <si>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</si>
  <si>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Субвенция на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</si>
  <si>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</si>
  <si>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Реализация народных проектов в сфере агропромышленного комплекса, прошедших отбор в рамках проекта "Народный бюджет"
</t>
  </si>
  <si>
    <t>02 1 15 S2550</t>
  </si>
  <si>
    <t>Обустройство территорий сельских поселений объектами коммунальной инфраструктуры</t>
  </si>
  <si>
    <t>02 2 13 00000</t>
  </si>
  <si>
    <t>05 0 13 L4670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</si>
  <si>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</si>
  <si>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06 0 21 S2700</t>
  </si>
  <si>
    <t>05 0 22 S2700</t>
  </si>
  <si>
    <t>04 3 11 S2700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</si>
  <si>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</si>
  <si>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11 S2690</t>
  </si>
  <si>
    <t>05 0 21 S2690</t>
  </si>
  <si>
    <t>03 1 15 00000</t>
  </si>
  <si>
    <t>Адаптация  объектов жилого фонда и жилой среды к потребностям инвалидов и других маломобильных групп населения</t>
  </si>
  <si>
    <t>Обеспечение мероприятий по переселению граждан из аварийного жилищного фонда</t>
  </si>
  <si>
    <t>03 2 21 00000</t>
  </si>
  <si>
    <t>Кадастровый учет земель, земельных участков для индивидуального жилищного строительства</t>
  </si>
  <si>
    <t>Приложение 2</t>
  </si>
  <si>
    <t>к  решению Совета муниципального района "Печора" от 21 февраля 2018 года № 6-22/230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</si>
</sst>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</numFmts>
  <fonts count="59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.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6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justify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justify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5" fillId="33" borderId="16" xfId="0" applyNumberFormat="1" applyFont="1" applyFill="1" applyBorder="1" applyAlignment="1">
      <alignment vertical="center" wrapText="1"/>
    </xf>
    <xf numFmtId="0" fontId="16" fillId="33" borderId="16" xfId="0" applyNumberFormat="1" applyFont="1" applyFill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2" fillId="0" borderId="15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justify" vertical="center" wrapText="1"/>
    </xf>
    <xf numFmtId="2" fontId="12" fillId="35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6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3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4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58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12" fillId="33" borderId="10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80" fontId="12" fillId="0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4" fillId="33" borderId="10" xfId="0" applyNumberFormat="1" applyFont="1" applyFill="1" applyBorder="1" applyAlignment="1">
      <alignment horizontal="right" vertical="center"/>
    </xf>
    <xf numFmtId="0" fontId="12" fillId="33" borderId="23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justify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81" fontId="10" fillId="36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justify" vertical="center" wrapText="1"/>
    </xf>
    <xf numFmtId="181" fontId="10" fillId="0" borderId="10" xfId="0" applyNumberFormat="1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justify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vertical="top"/>
    </xf>
    <xf numFmtId="189" fontId="12" fillId="0" borderId="10" xfId="0" applyNumberFormat="1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181" fontId="12" fillId="33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12" fillId="0" borderId="10" xfId="0" applyNumberFormat="1" applyFont="1" applyFill="1" applyBorder="1" applyAlignment="1">
      <alignment vertical="center"/>
    </xf>
    <xf numFmtId="49" fontId="12" fillId="36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justify" vertical="center" wrapText="1"/>
    </xf>
    <xf numFmtId="181" fontId="12" fillId="7" borderId="10" xfId="0" applyNumberFormat="1" applyFont="1" applyFill="1" applyBorder="1" applyAlignment="1">
      <alignment horizontal="right" vertical="center"/>
    </xf>
    <xf numFmtId="49" fontId="12" fillId="33" borderId="21" xfId="0" applyNumberFormat="1" applyFont="1" applyFill="1" applyBorder="1" applyAlignment="1">
      <alignment horizontal="left" vertical="center" wrapText="1"/>
    </xf>
    <xf numFmtId="0" fontId="58" fillId="33" borderId="10" xfId="0" applyNumberFormat="1" applyFont="1" applyFill="1" applyBorder="1" applyAlignment="1">
      <alignment horizontal="left" vertical="center" wrapText="1"/>
    </xf>
    <xf numFmtId="181" fontId="12" fillId="0" borderId="10" xfId="0" applyNumberFormat="1" applyFont="1" applyBorder="1" applyAlignment="1">
      <alignment vertical="center"/>
    </xf>
    <xf numFmtId="189" fontId="0" fillId="0" borderId="0" xfId="0" applyNumberFormat="1" applyAlignment="1">
      <alignment/>
    </xf>
    <xf numFmtId="0" fontId="12" fillId="0" borderId="15" xfId="0" applyFont="1" applyFill="1" applyBorder="1" applyAlignment="1">
      <alignment horizontal="justify" vertical="center" wrapText="1"/>
    </xf>
    <xf numFmtId="181" fontId="12" fillId="33" borderId="15" xfId="0" applyNumberFormat="1" applyFont="1" applyFill="1" applyBorder="1" applyAlignment="1">
      <alignment horizontal="right" vertical="center"/>
    </xf>
    <xf numFmtId="181" fontId="3" fillId="33" borderId="0" xfId="0" applyNumberFormat="1" applyFont="1" applyFill="1" applyAlignment="1">
      <alignment vertical="center"/>
    </xf>
    <xf numFmtId="49" fontId="12" fillId="33" borderId="1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181" fontId="4" fillId="33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1" fillId="36" borderId="10" xfId="0" applyNumberFormat="1" applyFont="1" applyFill="1" applyBorder="1" applyAlignment="1">
      <alignment horizontal="right" vertical="center"/>
    </xf>
    <xf numFmtId="181" fontId="11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justify" vertical="center" wrapText="1"/>
    </xf>
    <xf numFmtId="0" fontId="4" fillId="35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181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180" fontId="9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8"/>
  <sheetViews>
    <sheetView tabSelected="1" view="pageBreakPreview" zoomScaleNormal="90" zoomScaleSheetLayoutView="100" workbookViewId="0" topLeftCell="A1">
      <selection activeCell="G1" sqref="G1:I16384"/>
    </sheetView>
  </sheetViews>
  <sheetFormatPr defaultColWidth="9.140625" defaultRowHeight="9.75" customHeight="1"/>
  <cols>
    <col min="1" max="1" width="65.8515625" style="20" customWidth="1"/>
    <col min="2" max="2" width="17.8515625" style="20" customWidth="1"/>
    <col min="3" max="3" width="9.8515625" style="20" customWidth="1"/>
    <col min="4" max="4" width="14.00390625" style="20" hidden="1" customWidth="1"/>
    <col min="5" max="5" width="13.140625" style="20" hidden="1" customWidth="1"/>
    <col min="6" max="6" width="12.8515625" style="20" customWidth="1"/>
    <col min="7" max="16384" width="9.140625" style="20" customWidth="1"/>
  </cols>
  <sheetData>
    <row r="1" spans="2:6" ht="13.5" customHeight="1">
      <c r="B1" s="207" t="s">
        <v>407</v>
      </c>
      <c r="C1" s="207"/>
      <c r="D1" s="207"/>
      <c r="E1" s="207"/>
      <c r="F1" s="207"/>
    </row>
    <row r="2" spans="2:6" ht="30.75" customHeight="1">
      <c r="B2" s="208" t="s">
        <v>408</v>
      </c>
      <c r="C2" s="208"/>
      <c r="D2" s="208"/>
      <c r="E2" s="208"/>
      <c r="F2" s="208"/>
    </row>
    <row r="3" ht="21.75" customHeight="1"/>
    <row r="4" spans="2:6" ht="18.75" customHeight="1">
      <c r="B4" s="207" t="s">
        <v>369</v>
      </c>
      <c r="C4" s="207"/>
      <c r="D4" s="207"/>
      <c r="E4" s="207"/>
      <c r="F4" s="207"/>
    </row>
    <row r="5" spans="2:6" ht="28.5" customHeight="1">
      <c r="B5" s="208" t="s">
        <v>370</v>
      </c>
      <c r="C5" s="208"/>
      <c r="D5" s="208"/>
      <c r="E5" s="208"/>
      <c r="F5" s="208"/>
    </row>
    <row r="6" ht="12.75"/>
    <row r="7" s="5" customFormat="1" ht="18.75" customHeight="1">
      <c r="A7" s="4"/>
    </row>
    <row r="8" spans="1:6" ht="57.75" customHeight="1">
      <c r="A8" s="205" t="s">
        <v>333</v>
      </c>
      <c r="B8" s="205"/>
      <c r="C8" s="205"/>
      <c r="D8" s="205"/>
      <c r="E8" s="205"/>
      <c r="F8" s="205"/>
    </row>
    <row r="9" spans="1:4" ht="15.75">
      <c r="A9" s="1" t="s">
        <v>0</v>
      </c>
      <c r="B9" s="1" t="s">
        <v>0</v>
      </c>
      <c r="C9" s="1" t="s">
        <v>0</v>
      </c>
      <c r="D9" s="2"/>
    </row>
    <row r="10" spans="1:6" ht="18" customHeight="1">
      <c r="A10" s="203" t="s">
        <v>3</v>
      </c>
      <c r="B10" s="201" t="s">
        <v>1</v>
      </c>
      <c r="C10" s="201" t="s">
        <v>2</v>
      </c>
      <c r="D10" s="203" t="s">
        <v>9</v>
      </c>
      <c r="E10" s="203" t="s">
        <v>372</v>
      </c>
      <c r="F10" s="203" t="s">
        <v>9</v>
      </c>
    </row>
    <row r="11" spans="1:6" ht="29.25" customHeight="1">
      <c r="A11" s="206"/>
      <c r="B11" s="202"/>
      <c r="C11" s="202"/>
      <c r="D11" s="204"/>
      <c r="E11" s="204"/>
      <c r="F11" s="204"/>
    </row>
    <row r="12" spans="1:6" s="3" customFormat="1" ht="15" customHeight="1">
      <c r="A12" s="26" t="s">
        <v>4</v>
      </c>
      <c r="B12" s="26" t="s">
        <v>5</v>
      </c>
      <c r="C12" s="26" t="s">
        <v>6</v>
      </c>
      <c r="D12" s="26" t="s">
        <v>7</v>
      </c>
      <c r="E12" s="26">
        <v>5</v>
      </c>
      <c r="F12" s="26">
        <v>4</v>
      </c>
    </row>
    <row r="13" spans="1:6" ht="18.75">
      <c r="A13" s="28" t="s">
        <v>8</v>
      </c>
      <c r="B13" s="6" t="s">
        <v>0</v>
      </c>
      <c r="C13" s="6" t="s">
        <v>0</v>
      </c>
      <c r="D13" s="7">
        <f>D14+D25+D42+D94+D150+D188+D207+D270+D288+D308</f>
        <v>1612681.9999999998</v>
      </c>
      <c r="E13" s="7">
        <f>E14+E25+E42+E94+E150+E188+E207+E270+E288+E308</f>
        <v>75416.20000000001</v>
      </c>
      <c r="F13" s="7">
        <f>F14+F25+F42+F94+F150+F188+F207+F270+F288+F308</f>
        <v>1688098.1999999997</v>
      </c>
    </row>
    <row r="14" spans="1:6" ht="31.5">
      <c r="A14" s="29" t="s">
        <v>72</v>
      </c>
      <c r="B14" s="30" t="s">
        <v>144</v>
      </c>
      <c r="C14" s="30" t="s">
        <v>0</v>
      </c>
      <c r="D14" s="31">
        <f>D18+D15</f>
        <v>869.3</v>
      </c>
      <c r="E14" s="31">
        <f>E18+E15</f>
        <v>0</v>
      </c>
      <c r="F14" s="31">
        <f>F18+F15</f>
        <v>869.3</v>
      </c>
    </row>
    <row r="15" spans="1:6" ht="15.75">
      <c r="A15" s="14" t="s">
        <v>341</v>
      </c>
      <c r="B15" s="12" t="s">
        <v>342</v>
      </c>
      <c r="C15" s="12" t="s">
        <v>0</v>
      </c>
      <c r="D15" s="13">
        <f aca="true" t="shared" si="0" ref="D15:F16">D16</f>
        <v>100</v>
      </c>
      <c r="E15" s="13">
        <f t="shared" si="0"/>
        <v>0</v>
      </c>
      <c r="F15" s="13">
        <f t="shared" si="0"/>
        <v>100</v>
      </c>
    </row>
    <row r="16" spans="1:6" ht="31.5">
      <c r="A16" s="45" t="s">
        <v>363</v>
      </c>
      <c r="B16" s="16" t="s">
        <v>358</v>
      </c>
      <c r="C16" s="42"/>
      <c r="D16" s="21">
        <f t="shared" si="0"/>
        <v>100</v>
      </c>
      <c r="E16" s="21">
        <f t="shared" si="0"/>
        <v>0</v>
      </c>
      <c r="F16" s="21">
        <f t="shared" si="0"/>
        <v>100</v>
      </c>
    </row>
    <row r="17" spans="1:6" ht="31.5">
      <c r="A17" s="132" t="s">
        <v>15</v>
      </c>
      <c r="B17" s="16" t="s">
        <v>358</v>
      </c>
      <c r="C17" s="42" t="s">
        <v>10</v>
      </c>
      <c r="D17" s="21">
        <f>'2018 год Приложение  5'!E31</f>
        <v>100</v>
      </c>
      <c r="E17" s="21">
        <f>'2018 год Приложение  5'!F31</f>
        <v>0</v>
      </c>
      <c r="F17" s="21">
        <f>'2018 год Приложение  5'!G31</f>
        <v>100</v>
      </c>
    </row>
    <row r="18" spans="1:6" ht="31.5">
      <c r="A18" s="14" t="s">
        <v>73</v>
      </c>
      <c r="B18" s="110" t="s">
        <v>145</v>
      </c>
      <c r="C18" s="12" t="s">
        <v>0</v>
      </c>
      <c r="D18" s="13">
        <f>D23+D21+D19</f>
        <v>769.3</v>
      </c>
      <c r="E18" s="13">
        <f>E23+E21+E19</f>
        <v>0</v>
      </c>
      <c r="F18" s="13">
        <f>F23+F21+F19</f>
        <v>769.3</v>
      </c>
    </row>
    <row r="19" spans="1:6" ht="31.5">
      <c r="A19" s="45" t="s">
        <v>344</v>
      </c>
      <c r="B19" s="16" t="s">
        <v>343</v>
      </c>
      <c r="C19" s="42"/>
      <c r="D19" s="21">
        <f>D20</f>
        <v>180</v>
      </c>
      <c r="E19" s="21">
        <f>E20</f>
        <v>0</v>
      </c>
      <c r="F19" s="21">
        <f>F20</f>
        <v>180</v>
      </c>
    </row>
    <row r="20" spans="1:6" ht="31.5">
      <c r="A20" s="132" t="s">
        <v>15</v>
      </c>
      <c r="B20" s="16" t="s">
        <v>343</v>
      </c>
      <c r="C20" s="42" t="s">
        <v>10</v>
      </c>
      <c r="D20" s="21">
        <f>'2018 год Приложение  5'!E34</f>
        <v>180</v>
      </c>
      <c r="E20" s="21">
        <f>'2018 год Приложение  5'!F34</f>
        <v>0</v>
      </c>
      <c r="F20" s="21">
        <f>'2018 год Приложение  5'!G34</f>
        <v>180</v>
      </c>
    </row>
    <row r="21" spans="1:6" ht="33.75" customHeight="1">
      <c r="A21" s="45" t="s">
        <v>345</v>
      </c>
      <c r="B21" s="16" t="s">
        <v>360</v>
      </c>
      <c r="C21" s="42"/>
      <c r="D21" s="21">
        <f>D22</f>
        <v>119.3</v>
      </c>
      <c r="E21" s="21">
        <f>E22</f>
        <v>0</v>
      </c>
      <c r="F21" s="21">
        <f>F22</f>
        <v>119.3</v>
      </c>
    </row>
    <row r="22" spans="1:6" ht="31.5">
      <c r="A22" s="132" t="s">
        <v>15</v>
      </c>
      <c r="B22" s="16" t="s">
        <v>360</v>
      </c>
      <c r="C22" s="42" t="s">
        <v>10</v>
      </c>
      <c r="D22" s="21">
        <f>'2018 год Приложение  5'!E36</f>
        <v>119.3</v>
      </c>
      <c r="E22" s="21">
        <f>'2018 год Приложение  5'!F36</f>
        <v>0</v>
      </c>
      <c r="F22" s="21">
        <f>'2018 год Приложение  5'!G36</f>
        <v>119.3</v>
      </c>
    </row>
    <row r="23" spans="1:6" ht="63">
      <c r="A23" s="45" t="s">
        <v>295</v>
      </c>
      <c r="B23" s="16" t="s">
        <v>359</v>
      </c>
      <c r="C23" s="42"/>
      <c r="D23" s="21">
        <f>'2018 год Приложение  5'!E37</f>
        <v>470</v>
      </c>
      <c r="E23" s="21">
        <f>'2018 год Приложение  5'!F37</f>
        <v>0</v>
      </c>
      <c r="F23" s="21">
        <f>'2018 год Приложение  5'!G37</f>
        <v>470</v>
      </c>
    </row>
    <row r="24" spans="1:6" ht="15.75">
      <c r="A24" s="132" t="s">
        <v>11</v>
      </c>
      <c r="B24" s="16" t="s">
        <v>359</v>
      </c>
      <c r="C24" s="42" t="s">
        <v>14</v>
      </c>
      <c r="D24" s="21">
        <f>'2018 год Приложение  5'!E38</f>
        <v>470</v>
      </c>
      <c r="E24" s="21">
        <f>'2018 год Приложение  5'!F38</f>
        <v>0</v>
      </c>
      <c r="F24" s="21">
        <f>'2018 год Приложение  5'!G38</f>
        <v>470</v>
      </c>
    </row>
    <row r="25" spans="1:6" ht="31.5">
      <c r="A25" s="29" t="s">
        <v>74</v>
      </c>
      <c r="B25" s="30" t="s">
        <v>207</v>
      </c>
      <c r="C25" s="30" t="s">
        <v>0</v>
      </c>
      <c r="D25" s="31">
        <f>D26+D35</f>
        <v>2729</v>
      </c>
      <c r="E25" s="31">
        <f>E26+E35</f>
        <v>-1537</v>
      </c>
      <c r="F25" s="31">
        <f>F26+F35</f>
        <v>1192</v>
      </c>
    </row>
    <row r="26" spans="1:6" ht="31.5">
      <c r="A26" s="11" t="s">
        <v>91</v>
      </c>
      <c r="B26" s="12" t="s">
        <v>208</v>
      </c>
      <c r="C26" s="12" t="s">
        <v>0</v>
      </c>
      <c r="D26" s="13">
        <f>D27+D29+D31+D33</f>
        <v>174</v>
      </c>
      <c r="E26" s="13">
        <f>E27+E29+E31+E33</f>
        <v>18</v>
      </c>
      <c r="F26" s="13">
        <f>F27+F29+F31+F33</f>
        <v>192</v>
      </c>
    </row>
    <row r="27" spans="1:6" ht="15.75">
      <c r="A27" s="15" t="s">
        <v>26</v>
      </c>
      <c r="B27" s="8" t="s">
        <v>209</v>
      </c>
      <c r="C27" s="8"/>
      <c r="D27" s="21">
        <f>D28</f>
        <v>100</v>
      </c>
      <c r="E27" s="21">
        <f>E28</f>
        <v>0</v>
      </c>
      <c r="F27" s="21">
        <f>F28</f>
        <v>100</v>
      </c>
    </row>
    <row r="28" spans="1:6" ht="31.5">
      <c r="A28" s="74" t="s">
        <v>15</v>
      </c>
      <c r="B28" s="8" t="s">
        <v>209</v>
      </c>
      <c r="C28" s="42" t="s">
        <v>10</v>
      </c>
      <c r="D28" s="21">
        <f>'2018 год Приложение  5'!E42</f>
        <v>100</v>
      </c>
      <c r="E28" s="21">
        <f>'2018 год Приложение  5'!F42</f>
        <v>0</v>
      </c>
      <c r="F28" s="21">
        <f>'2018 год Приложение  5'!G42</f>
        <v>100</v>
      </c>
    </row>
    <row r="29" spans="1:6" ht="51" customHeight="1">
      <c r="A29" s="15" t="s">
        <v>27</v>
      </c>
      <c r="B29" s="8" t="s">
        <v>210</v>
      </c>
      <c r="C29" s="8"/>
      <c r="D29" s="21">
        <f>D30</f>
        <v>20</v>
      </c>
      <c r="E29" s="21">
        <f>E30</f>
        <v>0</v>
      </c>
      <c r="F29" s="21">
        <f>F30</f>
        <v>20</v>
      </c>
    </row>
    <row r="30" spans="1:6" ht="15.75">
      <c r="A30" s="45" t="s">
        <v>11</v>
      </c>
      <c r="B30" s="8" t="s">
        <v>210</v>
      </c>
      <c r="C30" s="42" t="s">
        <v>14</v>
      </c>
      <c r="D30" s="21">
        <f>'2018 год Приложение  5'!E44</f>
        <v>20</v>
      </c>
      <c r="E30" s="21">
        <f>'2018 год Приложение  5'!F44</f>
        <v>0</v>
      </c>
      <c r="F30" s="21">
        <f>'2018 год Приложение  5'!G44</f>
        <v>20</v>
      </c>
    </row>
    <row r="31" spans="1:6" ht="15.75">
      <c r="A31" s="45" t="s">
        <v>356</v>
      </c>
      <c r="B31" s="8" t="s">
        <v>365</v>
      </c>
      <c r="C31" s="42"/>
      <c r="D31" s="180">
        <f>D32</f>
        <v>54</v>
      </c>
      <c r="E31" s="180">
        <f>E32</f>
        <v>-54</v>
      </c>
      <c r="F31" s="180">
        <f>F32</f>
        <v>0</v>
      </c>
    </row>
    <row r="32" spans="1:6" ht="15.75">
      <c r="A32" s="45" t="s">
        <v>11</v>
      </c>
      <c r="B32" s="8" t="s">
        <v>365</v>
      </c>
      <c r="C32" s="42" t="s">
        <v>14</v>
      </c>
      <c r="D32" s="180">
        <f>'2018 год Приложение  5'!E46</f>
        <v>54</v>
      </c>
      <c r="E32" s="180">
        <f>'2018 год Приложение  5'!F46</f>
        <v>-54</v>
      </c>
      <c r="F32" s="180">
        <f>'2018 год Приложение  5'!G46</f>
        <v>0</v>
      </c>
    </row>
    <row r="33" spans="1:6" ht="50.25" customHeight="1">
      <c r="A33" s="45" t="s">
        <v>390</v>
      </c>
      <c r="B33" s="8" t="s">
        <v>391</v>
      </c>
      <c r="C33" s="42"/>
      <c r="D33" s="180">
        <f>D34</f>
        <v>0</v>
      </c>
      <c r="E33" s="180">
        <f>E34</f>
        <v>72</v>
      </c>
      <c r="F33" s="180">
        <f>F34</f>
        <v>72</v>
      </c>
    </row>
    <row r="34" spans="1:6" ht="15.75">
      <c r="A34" s="45" t="s">
        <v>11</v>
      </c>
      <c r="B34" s="8" t="s">
        <v>391</v>
      </c>
      <c r="C34" s="42" t="s">
        <v>14</v>
      </c>
      <c r="D34" s="180">
        <f>'2018 год Приложение  5'!E48</f>
        <v>0</v>
      </c>
      <c r="E34" s="180">
        <f>'2018 год Приложение  5'!F48</f>
        <v>72</v>
      </c>
      <c r="F34" s="180">
        <f>D34+E34</f>
        <v>72</v>
      </c>
    </row>
    <row r="35" spans="1:6" ht="31.5">
      <c r="A35" s="11" t="s">
        <v>294</v>
      </c>
      <c r="B35" s="12" t="s">
        <v>211</v>
      </c>
      <c r="C35" s="12"/>
      <c r="D35" s="13">
        <f>D36+D38+D40</f>
        <v>2555</v>
      </c>
      <c r="E35" s="13">
        <f>E36+E38+E40</f>
        <v>-1555</v>
      </c>
      <c r="F35" s="13">
        <f>F36+F38+F40</f>
        <v>1000</v>
      </c>
    </row>
    <row r="36" spans="1:6" ht="31.5">
      <c r="A36" s="24" t="s">
        <v>311</v>
      </c>
      <c r="B36" s="22" t="s">
        <v>364</v>
      </c>
      <c r="C36" s="42"/>
      <c r="D36" s="21">
        <f>'2018 год Приложение  5'!E50</f>
        <v>1555</v>
      </c>
      <c r="E36" s="21">
        <f>'2018 год Приложение  5'!F50</f>
        <v>-1555</v>
      </c>
      <c r="F36" s="21">
        <f>'2018 год Приложение  5'!G50</f>
        <v>0</v>
      </c>
    </row>
    <row r="37" spans="1:6" ht="31.5">
      <c r="A37" s="189" t="s">
        <v>313</v>
      </c>
      <c r="B37" s="22" t="s">
        <v>364</v>
      </c>
      <c r="C37" s="42" t="s">
        <v>28</v>
      </c>
      <c r="D37" s="21">
        <f>'2018 год Приложение  5'!E51</f>
        <v>1555</v>
      </c>
      <c r="E37" s="21">
        <f>'2018 год Приложение  5'!F51</f>
        <v>-1555</v>
      </c>
      <c r="F37" s="21">
        <f>'2018 год Приложение  5'!G51</f>
        <v>0</v>
      </c>
    </row>
    <row r="38" spans="1:6" ht="31.5">
      <c r="A38" s="45" t="s">
        <v>367</v>
      </c>
      <c r="B38" s="8" t="s">
        <v>366</v>
      </c>
      <c r="C38" s="42"/>
      <c r="D38" s="21">
        <f>D39</f>
        <v>1000</v>
      </c>
      <c r="E38" s="21">
        <f>E39</f>
        <v>-1000</v>
      </c>
      <c r="F38" s="21">
        <f>F39</f>
        <v>0</v>
      </c>
    </row>
    <row r="39" spans="1:6" ht="31.5">
      <c r="A39" s="45" t="s">
        <v>15</v>
      </c>
      <c r="B39" s="8" t="s">
        <v>366</v>
      </c>
      <c r="C39" s="42" t="s">
        <v>10</v>
      </c>
      <c r="D39" s="21">
        <f>'2018 год Приложение  5'!E53</f>
        <v>1000</v>
      </c>
      <c r="E39" s="21">
        <f>'2018 год Приложение  5'!F53</f>
        <v>-1000</v>
      </c>
      <c r="F39" s="21">
        <f>'2018 год Приложение  5'!G53</f>
        <v>0</v>
      </c>
    </row>
    <row r="40" spans="1:6" ht="31.5">
      <c r="A40" s="45" t="s">
        <v>392</v>
      </c>
      <c r="B40" s="8" t="s">
        <v>393</v>
      </c>
      <c r="C40" s="42"/>
      <c r="D40" s="21">
        <f>D41</f>
        <v>0</v>
      </c>
      <c r="E40" s="21">
        <f>E41</f>
        <v>1000</v>
      </c>
      <c r="F40" s="21">
        <f>F41</f>
        <v>1000</v>
      </c>
    </row>
    <row r="41" spans="1:6" ht="31.5">
      <c r="A41" s="45" t="s">
        <v>15</v>
      </c>
      <c r="B41" s="8" t="s">
        <v>393</v>
      </c>
      <c r="C41" s="42" t="s">
        <v>10</v>
      </c>
      <c r="D41" s="21">
        <f>'2018 год Приложение  5'!E55</f>
        <v>0</v>
      </c>
      <c r="E41" s="21">
        <f>'2018 год Приложение  5'!F55</f>
        <v>1000</v>
      </c>
      <c r="F41" s="21">
        <f>D41+E41</f>
        <v>1000</v>
      </c>
    </row>
    <row r="42" spans="1:6" ht="47.25">
      <c r="A42" s="29" t="s">
        <v>75</v>
      </c>
      <c r="B42" s="30" t="s">
        <v>242</v>
      </c>
      <c r="C42" s="30" t="s">
        <v>0</v>
      </c>
      <c r="D42" s="31">
        <f>D43+D55+D84+D66+D89</f>
        <v>81293.29999999999</v>
      </c>
      <c r="E42" s="31">
        <f>E43+E55+E84+E66+E89</f>
        <v>47542.799999999996</v>
      </c>
      <c r="F42" s="31">
        <f>F43+F55+F84+F66+F89</f>
        <v>128836.1</v>
      </c>
    </row>
    <row r="43" spans="1:6" ht="31.5">
      <c r="A43" s="11" t="s">
        <v>89</v>
      </c>
      <c r="B43" s="12" t="s">
        <v>243</v>
      </c>
      <c r="C43" s="12" t="s">
        <v>0</v>
      </c>
      <c r="D43" s="13">
        <f>D44+D48+D50+D52+D46</f>
        <v>30793.3</v>
      </c>
      <c r="E43" s="13">
        <f>E44+E48+E50+E52+E46</f>
        <v>1744.6</v>
      </c>
      <c r="F43" s="13">
        <f>F44+F48+F50+F52+F46</f>
        <v>32537.9</v>
      </c>
    </row>
    <row r="44" spans="1:6" ht="31.5">
      <c r="A44" s="15" t="s">
        <v>68</v>
      </c>
      <c r="B44" s="42" t="s">
        <v>244</v>
      </c>
      <c r="C44" s="8"/>
      <c r="D44" s="9">
        <f>D45</f>
        <v>5820</v>
      </c>
      <c r="E44" s="9">
        <f>E45</f>
        <v>0</v>
      </c>
      <c r="F44" s="9">
        <f>F45</f>
        <v>5820</v>
      </c>
    </row>
    <row r="45" spans="1:6" ht="31.5">
      <c r="A45" s="116" t="s">
        <v>15</v>
      </c>
      <c r="B45" s="42" t="s">
        <v>244</v>
      </c>
      <c r="C45" s="42" t="s">
        <v>10</v>
      </c>
      <c r="D45" s="21">
        <f>'2018 год Приложение  5'!E59</f>
        <v>5820</v>
      </c>
      <c r="E45" s="21">
        <f>'2018 год Приложение  5'!F59</f>
        <v>0</v>
      </c>
      <c r="F45" s="21">
        <f>'2018 год Приложение  5'!G59</f>
        <v>5820</v>
      </c>
    </row>
    <row r="46" spans="1:6" ht="47.25">
      <c r="A46" s="45" t="s">
        <v>403</v>
      </c>
      <c r="B46" s="42" t="s">
        <v>402</v>
      </c>
      <c r="C46" s="42"/>
      <c r="D46" s="21">
        <f>D47</f>
        <v>0</v>
      </c>
      <c r="E46" s="21">
        <f>E47</f>
        <v>152</v>
      </c>
      <c r="F46" s="21">
        <f>F47</f>
        <v>152</v>
      </c>
    </row>
    <row r="47" spans="1:6" ht="31.5">
      <c r="A47" s="45" t="s">
        <v>15</v>
      </c>
      <c r="B47" s="42" t="s">
        <v>402</v>
      </c>
      <c r="C47" s="42" t="s">
        <v>10</v>
      </c>
      <c r="D47" s="21">
        <f>'2018 год Приложение  5'!E61</f>
        <v>0</v>
      </c>
      <c r="E47" s="21">
        <f>'2018 год Приложение  5'!F61</f>
        <v>152</v>
      </c>
      <c r="F47" s="21">
        <f>D47+E47</f>
        <v>152</v>
      </c>
    </row>
    <row r="48" spans="1:6" ht="31.5">
      <c r="A48" s="19" t="s">
        <v>54</v>
      </c>
      <c r="B48" s="42" t="s">
        <v>245</v>
      </c>
      <c r="C48" s="10"/>
      <c r="D48" s="9">
        <f>D49</f>
        <v>20473.3</v>
      </c>
      <c r="E48" s="9">
        <f>E49</f>
        <v>-446.1</v>
      </c>
      <c r="F48" s="9">
        <f>F49</f>
        <v>20027.2</v>
      </c>
    </row>
    <row r="49" spans="1:6" ht="31.5">
      <c r="A49" s="74" t="s">
        <v>15</v>
      </c>
      <c r="B49" s="42" t="s">
        <v>245</v>
      </c>
      <c r="C49" s="42" t="s">
        <v>10</v>
      </c>
      <c r="D49" s="21">
        <f>'2018 год Приложение  5'!E63</f>
        <v>20473.3</v>
      </c>
      <c r="E49" s="21">
        <f>'2018 год Приложение  5'!F63</f>
        <v>-446.1</v>
      </c>
      <c r="F49" s="21">
        <f>'2018 год Приложение  5'!G63</f>
        <v>20027.2</v>
      </c>
    </row>
    <row r="50" spans="1:6" ht="47.25">
      <c r="A50" s="40" t="s">
        <v>84</v>
      </c>
      <c r="B50" s="27" t="s">
        <v>254</v>
      </c>
      <c r="C50" s="63"/>
      <c r="D50" s="21">
        <f>'2018 год Приложение  5'!E64</f>
        <v>4500</v>
      </c>
      <c r="E50" s="21">
        <f>'2018 год Приложение  5'!F64</f>
        <v>0</v>
      </c>
      <c r="F50" s="21">
        <f>'2018 год Приложение  5'!G64</f>
        <v>4500</v>
      </c>
    </row>
    <row r="51" spans="1:6" ht="15.75">
      <c r="A51" s="74" t="s">
        <v>11</v>
      </c>
      <c r="B51" s="27" t="s">
        <v>254</v>
      </c>
      <c r="C51" s="42" t="s">
        <v>14</v>
      </c>
      <c r="D51" s="21">
        <f>'2018 год Приложение  5'!E65</f>
        <v>4500</v>
      </c>
      <c r="E51" s="21">
        <f>'2018 год Приложение  5'!F65</f>
        <v>0</v>
      </c>
      <c r="F51" s="21">
        <f>'2018 год Приложение  5'!G65</f>
        <v>4500</v>
      </c>
    </row>
    <row r="52" spans="1:6" ht="47.25">
      <c r="A52" s="23" t="s">
        <v>382</v>
      </c>
      <c r="B52" s="27" t="s">
        <v>383</v>
      </c>
      <c r="C52" s="42"/>
      <c r="D52" s="21">
        <f>D53+D54</f>
        <v>0</v>
      </c>
      <c r="E52" s="21">
        <f>E53+E54</f>
        <v>2038.7</v>
      </c>
      <c r="F52" s="21">
        <f>F53+F54</f>
        <v>2038.7</v>
      </c>
    </row>
    <row r="53" spans="1:6" ht="31.5">
      <c r="A53" s="74" t="s">
        <v>15</v>
      </c>
      <c r="B53" s="27" t="s">
        <v>383</v>
      </c>
      <c r="C53" s="42" t="s">
        <v>10</v>
      </c>
      <c r="D53" s="21">
        <f>'2018 год Приложение  5'!E67</f>
        <v>0</v>
      </c>
      <c r="E53" s="21">
        <f>'2018 год Приложение  5'!F67</f>
        <v>714.9000000000001</v>
      </c>
      <c r="F53" s="21">
        <f>D53+E53</f>
        <v>714.9000000000001</v>
      </c>
    </row>
    <row r="54" spans="1:6" ht="15.75">
      <c r="A54" s="40" t="s">
        <v>48</v>
      </c>
      <c r="B54" s="27" t="s">
        <v>383</v>
      </c>
      <c r="C54" s="42" t="s">
        <v>49</v>
      </c>
      <c r="D54" s="21">
        <f>'2018 год Приложение  5'!E68</f>
        <v>0</v>
      </c>
      <c r="E54" s="21">
        <f>'2018 год Приложение  5'!F68</f>
        <v>1323.8</v>
      </c>
      <c r="F54" s="21">
        <f>D54+E54</f>
        <v>1323.8</v>
      </c>
    </row>
    <row r="55" spans="1:6" ht="47.25">
      <c r="A55" s="11" t="s">
        <v>87</v>
      </c>
      <c r="B55" s="12" t="s">
        <v>246</v>
      </c>
      <c r="C55" s="12" t="s">
        <v>0</v>
      </c>
      <c r="D55" s="13">
        <f>D62+D64+D60+D58+D56</f>
        <v>17365.2</v>
      </c>
      <c r="E55" s="13">
        <f>E62+E64+E60+E58+E56</f>
        <v>42798.2</v>
      </c>
      <c r="F55" s="13">
        <f>F62+F64+F60+F58+F56</f>
        <v>60163.4</v>
      </c>
    </row>
    <row r="56" spans="1:6" ht="31.5">
      <c r="A56" s="47" t="s">
        <v>404</v>
      </c>
      <c r="B56" s="35" t="s">
        <v>405</v>
      </c>
      <c r="C56" s="35"/>
      <c r="D56" s="36">
        <f>D57</f>
        <v>0</v>
      </c>
      <c r="E56" s="36">
        <f>E57</f>
        <v>200</v>
      </c>
      <c r="F56" s="36">
        <f>F57</f>
        <v>200</v>
      </c>
    </row>
    <row r="57" spans="1:6" ht="31.5">
      <c r="A57" s="40" t="s">
        <v>15</v>
      </c>
      <c r="B57" s="35" t="s">
        <v>405</v>
      </c>
      <c r="C57" s="35" t="s">
        <v>10</v>
      </c>
      <c r="D57" s="36">
        <f>'2018 год Приложение  5'!E71</f>
        <v>0</v>
      </c>
      <c r="E57" s="36">
        <f>'2018 год Приложение  5'!F71</f>
        <v>200</v>
      </c>
      <c r="F57" s="36">
        <f>D57+E57</f>
        <v>200</v>
      </c>
    </row>
    <row r="58" spans="1:6" ht="78.75">
      <c r="A58" s="23" t="s">
        <v>379</v>
      </c>
      <c r="B58" s="42" t="s">
        <v>380</v>
      </c>
      <c r="C58" s="22"/>
      <c r="D58" s="36">
        <f>D59</f>
        <v>0</v>
      </c>
      <c r="E58" s="36">
        <f>E59</f>
        <v>12062.300000000001</v>
      </c>
      <c r="F58" s="36">
        <f>F59</f>
        <v>12062.300000000001</v>
      </c>
    </row>
    <row r="59" spans="1:6" ht="31.5">
      <c r="A59" s="23" t="s">
        <v>33</v>
      </c>
      <c r="B59" s="42" t="s">
        <v>380</v>
      </c>
      <c r="C59" s="22" t="s">
        <v>28</v>
      </c>
      <c r="D59" s="36">
        <f>'2018 год Приложение  5'!E278+'2018 год Приложение  5'!E73</f>
        <v>0</v>
      </c>
      <c r="E59" s="36">
        <f>'2018 год Приложение  5'!F278+'2018 год Приложение  5'!F73</f>
        <v>12062.300000000001</v>
      </c>
      <c r="F59" s="36">
        <f>D59+E59</f>
        <v>12062.300000000001</v>
      </c>
    </row>
    <row r="60" spans="1:6" ht="78.75">
      <c r="A60" s="23" t="s">
        <v>379</v>
      </c>
      <c r="B60" s="42" t="s">
        <v>381</v>
      </c>
      <c r="C60" s="22"/>
      <c r="D60" s="36">
        <f>D61</f>
        <v>0</v>
      </c>
      <c r="E60" s="36">
        <f>E61</f>
        <v>6731</v>
      </c>
      <c r="F60" s="36">
        <f>F61</f>
        <v>6731</v>
      </c>
    </row>
    <row r="61" spans="1:6" ht="31.5">
      <c r="A61" s="23" t="s">
        <v>33</v>
      </c>
      <c r="B61" s="42" t="s">
        <v>381</v>
      </c>
      <c r="C61" s="22" t="s">
        <v>28</v>
      </c>
      <c r="D61" s="36">
        <f>'2018 год Приложение  5'!E280+'2018 год Приложение  5'!E75</f>
        <v>0</v>
      </c>
      <c r="E61" s="36">
        <f>'2018 год Приложение  5'!F280+'2018 год Приложение  5'!F75</f>
        <v>6731</v>
      </c>
      <c r="F61" s="36">
        <f>D61+E61</f>
        <v>6731</v>
      </c>
    </row>
    <row r="62" spans="1:6" ht="78.75">
      <c r="A62" s="23" t="s">
        <v>257</v>
      </c>
      <c r="B62" s="42" t="s">
        <v>264</v>
      </c>
      <c r="C62" s="42"/>
      <c r="D62" s="43">
        <f>D63</f>
        <v>17065.2</v>
      </c>
      <c r="E62" s="43">
        <f>E63</f>
        <v>23804.899999999998</v>
      </c>
      <c r="F62" s="43">
        <f>F63</f>
        <v>40870.1</v>
      </c>
    </row>
    <row r="63" spans="1:6" ht="31.5">
      <c r="A63" s="23" t="s">
        <v>33</v>
      </c>
      <c r="B63" s="42" t="s">
        <v>264</v>
      </c>
      <c r="C63" s="42" t="s">
        <v>28</v>
      </c>
      <c r="D63" s="21">
        <f>'2018 год Приложение  5'!E77</f>
        <v>17065.2</v>
      </c>
      <c r="E63" s="21">
        <f>'2018 год Приложение  5'!F77+'2018 год Приложение  5'!F282</f>
        <v>23804.899999999998</v>
      </c>
      <c r="F63" s="21">
        <f>'2018 год Приложение  5'!G77+'2018 год Приложение  5'!G282</f>
        <v>40870.1</v>
      </c>
    </row>
    <row r="64" spans="1:6" ht="31.5">
      <c r="A64" s="23" t="s">
        <v>406</v>
      </c>
      <c r="B64" s="42" t="s">
        <v>362</v>
      </c>
      <c r="C64" s="42"/>
      <c r="D64" s="21">
        <f>D65</f>
        <v>300</v>
      </c>
      <c r="E64" s="21">
        <f>E65</f>
        <v>0</v>
      </c>
      <c r="F64" s="21">
        <f>F65</f>
        <v>300</v>
      </c>
    </row>
    <row r="65" spans="1:6" ht="31.5">
      <c r="A65" s="23" t="s">
        <v>15</v>
      </c>
      <c r="B65" s="42" t="s">
        <v>362</v>
      </c>
      <c r="C65" s="42" t="s">
        <v>10</v>
      </c>
      <c r="D65" s="21">
        <f>'2018 год Приложение  5'!E79</f>
        <v>300</v>
      </c>
      <c r="E65" s="21">
        <f>'2018 год Приложение  5'!F79</f>
        <v>0</v>
      </c>
      <c r="F65" s="21">
        <f>'2018 год Приложение  5'!G79</f>
        <v>300</v>
      </c>
    </row>
    <row r="66" spans="1:6" ht="15.75">
      <c r="A66" s="11" t="s">
        <v>69</v>
      </c>
      <c r="B66" s="12" t="s">
        <v>247</v>
      </c>
      <c r="C66" s="12" t="s">
        <v>0</v>
      </c>
      <c r="D66" s="13">
        <f>D67+D69+D73+D78+D82+D71+D76+D80</f>
        <v>30611.9</v>
      </c>
      <c r="E66" s="13">
        <f>E67+E69+E73+E78+E82+E71+E76+E80</f>
        <v>0</v>
      </c>
      <c r="F66" s="13">
        <f>F67+F69+F73+F78+F82+F71+F76+F80</f>
        <v>30611.9</v>
      </c>
    </row>
    <row r="67" spans="1:6" ht="31.5">
      <c r="A67" s="15" t="s">
        <v>42</v>
      </c>
      <c r="B67" s="16" t="s">
        <v>248</v>
      </c>
      <c r="C67" s="64"/>
      <c r="D67" s="43">
        <f>D68</f>
        <v>1836.4</v>
      </c>
      <c r="E67" s="43">
        <f>E68</f>
        <v>100</v>
      </c>
      <c r="F67" s="43">
        <f>F68</f>
        <v>1936.4</v>
      </c>
    </row>
    <row r="68" spans="1:6" ht="31.5">
      <c r="A68" s="74" t="s">
        <v>15</v>
      </c>
      <c r="B68" s="16" t="s">
        <v>248</v>
      </c>
      <c r="C68" s="42" t="s">
        <v>10</v>
      </c>
      <c r="D68" s="21">
        <f>'2018 год Приложение  5'!E82</f>
        <v>1836.4</v>
      </c>
      <c r="E68" s="21">
        <f>'2018 год Приложение  5'!F82</f>
        <v>100</v>
      </c>
      <c r="F68" s="21">
        <f>'2018 год Приложение  5'!G82</f>
        <v>1936.4</v>
      </c>
    </row>
    <row r="69" spans="1:6" ht="31.5">
      <c r="A69" s="15" t="s">
        <v>42</v>
      </c>
      <c r="B69" s="16" t="s">
        <v>258</v>
      </c>
      <c r="C69" s="16"/>
      <c r="D69" s="43">
        <f>D70</f>
        <v>4805</v>
      </c>
      <c r="E69" s="43">
        <f>E70</f>
        <v>-100</v>
      </c>
      <c r="F69" s="43">
        <f>F70</f>
        <v>4705</v>
      </c>
    </row>
    <row r="70" spans="1:6" ht="31.5">
      <c r="A70" s="74" t="s">
        <v>15</v>
      </c>
      <c r="B70" s="16" t="s">
        <v>258</v>
      </c>
      <c r="C70" s="42" t="s">
        <v>10</v>
      </c>
      <c r="D70" s="21">
        <f>'2018 год Приложение  5'!E84</f>
        <v>4805</v>
      </c>
      <c r="E70" s="21">
        <f>'2018 год Приложение  5'!F84</f>
        <v>-100</v>
      </c>
      <c r="F70" s="21">
        <f>'2018 год Приложение  5'!G84</f>
        <v>4705</v>
      </c>
    </row>
    <row r="71" spans="1:6" ht="31.5">
      <c r="A71" s="40" t="s">
        <v>43</v>
      </c>
      <c r="B71" s="22" t="s">
        <v>249</v>
      </c>
      <c r="C71" s="22"/>
      <c r="D71" s="21">
        <f>D72</f>
        <v>400</v>
      </c>
      <c r="E71" s="21">
        <f>E72</f>
        <v>0</v>
      </c>
      <c r="F71" s="21">
        <f>F72</f>
        <v>400</v>
      </c>
    </row>
    <row r="72" spans="1:6" ht="31.5">
      <c r="A72" s="74" t="s">
        <v>15</v>
      </c>
      <c r="B72" s="22" t="s">
        <v>249</v>
      </c>
      <c r="C72" s="22" t="s">
        <v>10</v>
      </c>
      <c r="D72" s="21">
        <f>'2018 год Приложение  5'!E86</f>
        <v>400</v>
      </c>
      <c r="E72" s="21">
        <f>'2018 год Приложение  5'!F86</f>
        <v>0</v>
      </c>
      <c r="F72" s="21">
        <f>'2018 год Приложение  5'!G86</f>
        <v>400</v>
      </c>
    </row>
    <row r="73" spans="1:6" ht="31.5">
      <c r="A73" s="40" t="s">
        <v>43</v>
      </c>
      <c r="B73" s="16" t="s">
        <v>259</v>
      </c>
      <c r="C73" s="42"/>
      <c r="D73" s="43">
        <f>D74+D75</f>
        <v>18449.6</v>
      </c>
      <c r="E73" s="43">
        <f>E74+E75</f>
        <v>0</v>
      </c>
      <c r="F73" s="43">
        <f>F74+F75</f>
        <v>18449.6</v>
      </c>
    </row>
    <row r="74" spans="1:6" ht="31.5">
      <c r="A74" s="45" t="s">
        <v>15</v>
      </c>
      <c r="B74" s="16" t="s">
        <v>259</v>
      </c>
      <c r="C74" s="42" t="s">
        <v>10</v>
      </c>
      <c r="D74" s="21">
        <f>'2018 год Приложение  5'!E88</f>
        <v>16679</v>
      </c>
      <c r="E74" s="21">
        <f>'2018 год Приложение  5'!F88</f>
        <v>0</v>
      </c>
      <c r="F74" s="21">
        <f>'2018 год Приложение  5'!G88</f>
        <v>16679</v>
      </c>
    </row>
    <row r="75" spans="1:6" ht="15.75">
      <c r="A75" s="77" t="s">
        <v>48</v>
      </c>
      <c r="B75" s="16" t="s">
        <v>259</v>
      </c>
      <c r="C75" s="42" t="s">
        <v>49</v>
      </c>
      <c r="D75" s="21">
        <f>'2018 год Приложение  5'!E89</f>
        <v>1770.6</v>
      </c>
      <c r="E75" s="21">
        <f>'2018 год Приложение  5'!F89</f>
        <v>0</v>
      </c>
      <c r="F75" s="21">
        <f>'2018 год Приложение  5'!G89</f>
        <v>1770.6</v>
      </c>
    </row>
    <row r="76" spans="1:6" ht="31.5">
      <c r="A76" s="45" t="s">
        <v>301</v>
      </c>
      <c r="B76" s="16" t="s">
        <v>314</v>
      </c>
      <c r="C76" s="42"/>
      <c r="D76" s="21">
        <f>'2018 год Приложение  5'!E90</f>
        <v>2420.9</v>
      </c>
      <c r="E76" s="21">
        <f>'2018 год Приложение  5'!F90</f>
        <v>0</v>
      </c>
      <c r="F76" s="21">
        <f>'2018 год Приложение  5'!G90</f>
        <v>2420.9</v>
      </c>
    </row>
    <row r="77" spans="1:6" ht="31.5">
      <c r="A77" s="74" t="s">
        <v>15</v>
      </c>
      <c r="B77" s="16" t="s">
        <v>314</v>
      </c>
      <c r="C77" s="42" t="s">
        <v>10</v>
      </c>
      <c r="D77" s="21">
        <f>'2018 год Приложение  5'!E91</f>
        <v>2420.9</v>
      </c>
      <c r="E77" s="21">
        <f>'2018 год Приложение  5'!F91</f>
        <v>0</v>
      </c>
      <c r="F77" s="21">
        <f>'2018 год Приложение  5'!G91</f>
        <v>2420.9</v>
      </c>
    </row>
    <row r="78" spans="1:6" ht="31.5">
      <c r="A78" s="40" t="s">
        <v>44</v>
      </c>
      <c r="B78" s="42" t="s">
        <v>250</v>
      </c>
      <c r="C78" s="64"/>
      <c r="D78" s="43">
        <f>D79</f>
        <v>1950</v>
      </c>
      <c r="E78" s="43">
        <f>E79</f>
        <v>0</v>
      </c>
      <c r="F78" s="43">
        <f>F79</f>
        <v>1950</v>
      </c>
    </row>
    <row r="79" spans="1:6" ht="31.5">
      <c r="A79" s="40" t="s">
        <v>15</v>
      </c>
      <c r="B79" s="42" t="s">
        <v>250</v>
      </c>
      <c r="C79" s="42" t="s">
        <v>10</v>
      </c>
      <c r="D79" s="43">
        <f>'2018 год Приложение  5'!E93</f>
        <v>1950</v>
      </c>
      <c r="E79" s="43">
        <f>'2018 год Приложение  5'!F93</f>
        <v>0</v>
      </c>
      <c r="F79" s="43">
        <f>'2018 год Приложение  5'!G93</f>
        <v>1950</v>
      </c>
    </row>
    <row r="80" spans="1:6" ht="15.75">
      <c r="A80" s="45" t="s">
        <v>306</v>
      </c>
      <c r="B80" s="16" t="s">
        <v>305</v>
      </c>
      <c r="C80" s="42"/>
      <c r="D80" s="43">
        <f>D81</f>
        <v>450</v>
      </c>
      <c r="E80" s="43">
        <f>E81</f>
        <v>0</v>
      </c>
      <c r="F80" s="43">
        <f>F81</f>
        <v>450</v>
      </c>
    </row>
    <row r="81" spans="1:6" ht="31.5">
      <c r="A81" s="45" t="s">
        <v>15</v>
      </c>
      <c r="B81" s="16" t="s">
        <v>305</v>
      </c>
      <c r="C81" s="42" t="s">
        <v>10</v>
      </c>
      <c r="D81" s="43">
        <f>'2018 год Приложение  5'!E95</f>
        <v>450</v>
      </c>
      <c r="E81" s="43">
        <f>'2018 год Приложение  5'!F95</f>
        <v>0</v>
      </c>
      <c r="F81" s="43">
        <f>'2018 год Приложение  5'!G95</f>
        <v>450</v>
      </c>
    </row>
    <row r="82" spans="1:6" ht="63">
      <c r="A82" s="40" t="s">
        <v>45</v>
      </c>
      <c r="B82" s="35" t="s">
        <v>260</v>
      </c>
      <c r="C82" s="42"/>
      <c r="D82" s="43">
        <f>D83</f>
        <v>300</v>
      </c>
      <c r="E82" s="43">
        <f>E83</f>
        <v>0</v>
      </c>
      <c r="F82" s="43">
        <f>F83</f>
        <v>300</v>
      </c>
    </row>
    <row r="83" spans="1:6" ht="15.75">
      <c r="A83" s="74" t="s">
        <v>11</v>
      </c>
      <c r="B83" s="35" t="s">
        <v>260</v>
      </c>
      <c r="C83" s="42" t="s">
        <v>14</v>
      </c>
      <c r="D83" s="21">
        <f>'2018 год Приложение  5'!E97</f>
        <v>300</v>
      </c>
      <c r="E83" s="21">
        <f>'2018 год Приложение  5'!F97</f>
        <v>0</v>
      </c>
      <c r="F83" s="21">
        <f>'2018 год Приложение  5'!G97</f>
        <v>300</v>
      </c>
    </row>
    <row r="84" spans="1:6" ht="47.25">
      <c r="A84" s="11" t="s">
        <v>70</v>
      </c>
      <c r="B84" s="12" t="s">
        <v>251</v>
      </c>
      <c r="C84" s="12" t="s">
        <v>0</v>
      </c>
      <c r="D84" s="13">
        <f>D87+D85</f>
        <v>200</v>
      </c>
      <c r="E84" s="13">
        <f>E87+E85</f>
        <v>0</v>
      </c>
      <c r="F84" s="13">
        <f>F87+F85</f>
        <v>200</v>
      </c>
    </row>
    <row r="85" spans="1:6" ht="31.5">
      <c r="A85" s="23" t="s">
        <v>71</v>
      </c>
      <c r="B85" s="27" t="s">
        <v>252</v>
      </c>
      <c r="C85" s="42"/>
      <c r="D85" s="43">
        <f>D86</f>
        <v>50</v>
      </c>
      <c r="E85" s="43">
        <f>E86</f>
        <v>0</v>
      </c>
      <c r="F85" s="43">
        <f>F86</f>
        <v>50</v>
      </c>
    </row>
    <row r="86" spans="1:6" ht="15.75">
      <c r="A86" s="40" t="s">
        <v>31</v>
      </c>
      <c r="B86" s="27" t="s">
        <v>252</v>
      </c>
      <c r="C86" s="22" t="s">
        <v>19</v>
      </c>
      <c r="D86" s="43">
        <f>'2018 год Приложение  5'!E100</f>
        <v>50</v>
      </c>
      <c r="E86" s="43">
        <f>'2018 год Приложение  5'!F100</f>
        <v>0</v>
      </c>
      <c r="F86" s="43">
        <f>'2018 год Приложение  5'!G100</f>
        <v>50</v>
      </c>
    </row>
    <row r="87" spans="1:6" ht="31.5">
      <c r="A87" s="40" t="s">
        <v>55</v>
      </c>
      <c r="B87" s="27" t="s">
        <v>253</v>
      </c>
      <c r="C87" s="22"/>
      <c r="D87" s="21">
        <f>D88</f>
        <v>150</v>
      </c>
      <c r="E87" s="21">
        <f>E88</f>
        <v>0</v>
      </c>
      <c r="F87" s="21">
        <f>F88</f>
        <v>150</v>
      </c>
    </row>
    <row r="88" spans="1:6" ht="31.5">
      <c r="A88" s="74" t="s">
        <v>15</v>
      </c>
      <c r="B88" s="27" t="s">
        <v>253</v>
      </c>
      <c r="C88" s="42" t="s">
        <v>10</v>
      </c>
      <c r="D88" s="21">
        <f>'2018 год Приложение  5'!E102</f>
        <v>150</v>
      </c>
      <c r="E88" s="21">
        <f>'2018 год Приложение  5'!F102</f>
        <v>0</v>
      </c>
      <c r="F88" s="21">
        <f>'2018 год Приложение  5'!G102</f>
        <v>150</v>
      </c>
    </row>
    <row r="89" spans="1:6" ht="15.75">
      <c r="A89" s="11" t="s">
        <v>361</v>
      </c>
      <c r="B89" s="12" t="s">
        <v>353</v>
      </c>
      <c r="C89" s="12" t="s">
        <v>0</v>
      </c>
      <c r="D89" s="13">
        <f>D92+D90</f>
        <v>2322.9</v>
      </c>
      <c r="E89" s="13">
        <f>E92+E90</f>
        <v>3000</v>
      </c>
      <c r="F89" s="13">
        <f>F92+F90</f>
        <v>5322.9</v>
      </c>
    </row>
    <row r="90" spans="1:6" ht="15.75">
      <c r="A90" s="193" t="s">
        <v>79</v>
      </c>
      <c r="B90" s="191" t="s">
        <v>352</v>
      </c>
      <c r="C90" s="191"/>
      <c r="D90" s="192">
        <f>D91</f>
        <v>1691.7</v>
      </c>
      <c r="E90" s="192">
        <f>E91</f>
        <v>3000</v>
      </c>
      <c r="F90" s="192">
        <f>F91</f>
        <v>4691.7</v>
      </c>
    </row>
    <row r="91" spans="1:6" ht="31.5">
      <c r="A91" s="194" t="s">
        <v>15</v>
      </c>
      <c r="B91" s="191" t="s">
        <v>352</v>
      </c>
      <c r="C91" s="191" t="s">
        <v>10</v>
      </c>
      <c r="D91" s="192">
        <f>'2018 год Приложение  5'!E285</f>
        <v>1691.7</v>
      </c>
      <c r="E91" s="192">
        <f>'2018 год Приложение  5'!F285</f>
        <v>3000</v>
      </c>
      <c r="F91" s="192">
        <f>'2018 год Приложение  5'!G285</f>
        <v>4691.7</v>
      </c>
    </row>
    <row r="92" spans="1:6" ht="63">
      <c r="A92" s="24" t="s">
        <v>266</v>
      </c>
      <c r="B92" s="183" t="s">
        <v>357</v>
      </c>
      <c r="C92" s="22"/>
      <c r="D92" s="180">
        <f>'2018 год Приложение  5'!E104</f>
        <v>631.2</v>
      </c>
      <c r="E92" s="180">
        <f>'2018 год Приложение  5'!F104</f>
        <v>0</v>
      </c>
      <c r="F92" s="180">
        <f>'2018 год Приложение  5'!G104</f>
        <v>631.2</v>
      </c>
    </row>
    <row r="93" spans="1:6" ht="31.5">
      <c r="A93" s="54" t="s">
        <v>15</v>
      </c>
      <c r="B93" s="183" t="s">
        <v>357</v>
      </c>
      <c r="C93" s="22" t="s">
        <v>10</v>
      </c>
      <c r="D93" s="180">
        <f>'2018 год Приложение  5'!E105</f>
        <v>631.2</v>
      </c>
      <c r="E93" s="180">
        <f>'2018 год Приложение  5'!F105</f>
        <v>0</v>
      </c>
      <c r="F93" s="180">
        <f>'2018 год Приложение  5'!G105</f>
        <v>631.2</v>
      </c>
    </row>
    <row r="94" spans="1:6" ht="31.5">
      <c r="A94" s="29" t="s">
        <v>92</v>
      </c>
      <c r="B94" s="30" t="s">
        <v>163</v>
      </c>
      <c r="C94" s="30" t="s">
        <v>0</v>
      </c>
      <c r="D94" s="31">
        <f>D95+D107+D123+D137+D142</f>
        <v>1062047.9</v>
      </c>
      <c r="E94" s="31">
        <f>E95+E107+E123+E137+E142</f>
        <v>709.8999999999999</v>
      </c>
      <c r="F94" s="31">
        <f>F95+F107+F123+F137+F142</f>
        <v>1062757.8</v>
      </c>
    </row>
    <row r="95" spans="1:6" ht="31.5">
      <c r="A95" s="11" t="s">
        <v>108</v>
      </c>
      <c r="B95" s="12" t="s">
        <v>164</v>
      </c>
      <c r="C95" s="12" t="s">
        <v>0</v>
      </c>
      <c r="D95" s="13">
        <f>D96+D102+D100+D105+D98</f>
        <v>387094.60000000003</v>
      </c>
      <c r="E95" s="13">
        <f>E96+E102+E100+E105+E98</f>
        <v>-77.7</v>
      </c>
      <c r="F95" s="13">
        <f>F96+F102+F100+F105+F98</f>
        <v>387016.9</v>
      </c>
    </row>
    <row r="96" spans="1:6" ht="31.5">
      <c r="A96" s="40" t="s">
        <v>29</v>
      </c>
      <c r="B96" s="42" t="s">
        <v>162</v>
      </c>
      <c r="C96" s="42"/>
      <c r="D96" s="43">
        <f>D97</f>
        <v>68598.1</v>
      </c>
      <c r="E96" s="43">
        <f>E97</f>
        <v>-77.7</v>
      </c>
      <c r="F96" s="43">
        <f>F97</f>
        <v>68520.40000000001</v>
      </c>
    </row>
    <row r="97" spans="1:6" ht="31.5">
      <c r="A97" s="40" t="s">
        <v>12</v>
      </c>
      <c r="B97" s="42" t="s">
        <v>162</v>
      </c>
      <c r="C97" s="42" t="s">
        <v>13</v>
      </c>
      <c r="D97" s="43">
        <f>'2018 год Приложение  5'!E304</f>
        <v>68598.1</v>
      </c>
      <c r="E97" s="43">
        <f>'2018 год Приложение  5'!F304</f>
        <v>-77.7</v>
      </c>
      <c r="F97" s="43">
        <f>'2018 год Приложение  5'!G304</f>
        <v>68520.40000000001</v>
      </c>
    </row>
    <row r="98" spans="1:6" ht="47.25">
      <c r="A98" s="40" t="s">
        <v>82</v>
      </c>
      <c r="B98" s="42" t="s">
        <v>166</v>
      </c>
      <c r="C98" s="42"/>
      <c r="D98" s="43">
        <f>D99</f>
        <v>284279.9</v>
      </c>
      <c r="E98" s="43">
        <f>E99</f>
        <v>0</v>
      </c>
      <c r="F98" s="43">
        <f>F99</f>
        <v>284279.9</v>
      </c>
    </row>
    <row r="99" spans="1:6" ht="31.5">
      <c r="A99" s="40" t="s">
        <v>12</v>
      </c>
      <c r="B99" s="42" t="s">
        <v>166</v>
      </c>
      <c r="C99" s="42" t="s">
        <v>13</v>
      </c>
      <c r="D99" s="43">
        <f>'2018 год Приложение  5'!E306</f>
        <v>284279.9</v>
      </c>
      <c r="E99" s="43">
        <f>'2018 год Приложение  5'!F306</f>
        <v>0</v>
      </c>
      <c r="F99" s="43">
        <f>'2018 год Приложение  5'!G306</f>
        <v>284279.9</v>
      </c>
    </row>
    <row r="100" spans="1:6" ht="31.5">
      <c r="A100" s="40" t="s">
        <v>30</v>
      </c>
      <c r="B100" s="42" t="s">
        <v>165</v>
      </c>
      <c r="C100" s="42"/>
      <c r="D100" s="43">
        <f>D101</f>
        <v>7000</v>
      </c>
      <c r="E100" s="43">
        <f>E101</f>
        <v>0</v>
      </c>
      <c r="F100" s="43">
        <f>F101</f>
        <v>7000</v>
      </c>
    </row>
    <row r="101" spans="1:6" ht="31.5">
      <c r="A101" s="40" t="s">
        <v>12</v>
      </c>
      <c r="B101" s="42" t="s">
        <v>165</v>
      </c>
      <c r="C101" s="42" t="s">
        <v>13</v>
      </c>
      <c r="D101" s="43">
        <f>'2018 год Приложение  5'!E308</f>
        <v>7000</v>
      </c>
      <c r="E101" s="43">
        <f>'2018 год Приложение  5'!F308</f>
        <v>0</v>
      </c>
      <c r="F101" s="43">
        <f>'2018 год Приложение  5'!G308</f>
        <v>7000</v>
      </c>
    </row>
    <row r="102" spans="1:6" ht="78.75">
      <c r="A102" s="40" t="s">
        <v>81</v>
      </c>
      <c r="B102" s="42" t="s">
        <v>167</v>
      </c>
      <c r="C102" s="42"/>
      <c r="D102" s="43">
        <f>D104+D103</f>
        <v>25387.6</v>
      </c>
      <c r="E102" s="43">
        <f>E104+E103</f>
        <v>0</v>
      </c>
      <c r="F102" s="43">
        <f>F104+F103</f>
        <v>25387.6</v>
      </c>
    </row>
    <row r="103" spans="1:6" ht="15.75">
      <c r="A103" s="40" t="s">
        <v>31</v>
      </c>
      <c r="B103" s="42" t="s">
        <v>167</v>
      </c>
      <c r="C103" s="42" t="s">
        <v>19</v>
      </c>
      <c r="D103" s="43">
        <f>'2018 год Приложение  5'!E310</f>
        <v>1408.8</v>
      </c>
      <c r="E103" s="43">
        <f>'2018 год Приложение  5'!F310</f>
        <v>0</v>
      </c>
      <c r="F103" s="43">
        <f>'2018 год Приложение  5'!G310</f>
        <v>1408.8</v>
      </c>
    </row>
    <row r="104" spans="1:6" ht="31.5">
      <c r="A104" s="40" t="s">
        <v>12</v>
      </c>
      <c r="B104" s="42" t="s">
        <v>167</v>
      </c>
      <c r="C104" s="42" t="s">
        <v>13</v>
      </c>
      <c r="D104" s="43">
        <f>'2018 год Приложение  5'!E311</f>
        <v>23978.8</v>
      </c>
      <c r="E104" s="43">
        <f>'2018 год Приложение  5'!F311</f>
        <v>0</v>
      </c>
      <c r="F104" s="43">
        <f>'2018 год Приложение  5'!G311</f>
        <v>23978.8</v>
      </c>
    </row>
    <row r="105" spans="1:6" ht="94.5">
      <c r="A105" s="57" t="s">
        <v>286</v>
      </c>
      <c r="B105" s="42" t="s">
        <v>168</v>
      </c>
      <c r="C105" s="42"/>
      <c r="D105" s="43">
        <f>D106</f>
        <v>1829</v>
      </c>
      <c r="E105" s="43">
        <f>E106</f>
        <v>0</v>
      </c>
      <c r="F105" s="43">
        <f>F106</f>
        <v>1829</v>
      </c>
    </row>
    <row r="106" spans="1:6" ht="15.75">
      <c r="A106" s="40" t="s">
        <v>31</v>
      </c>
      <c r="B106" s="42" t="s">
        <v>168</v>
      </c>
      <c r="C106" s="42" t="s">
        <v>19</v>
      </c>
      <c r="D106" s="43">
        <f>'2018 год Приложение  5'!E313</f>
        <v>1829</v>
      </c>
      <c r="E106" s="43">
        <f>'2018 год Приложение  5'!F313</f>
        <v>0</v>
      </c>
      <c r="F106" s="43">
        <f>'2018 год Приложение  5'!G313</f>
        <v>1829</v>
      </c>
    </row>
    <row r="107" spans="1:6" ht="31.5">
      <c r="A107" s="11" t="s">
        <v>93</v>
      </c>
      <c r="B107" s="12" t="s">
        <v>169</v>
      </c>
      <c r="C107" s="12" t="s">
        <v>0</v>
      </c>
      <c r="D107" s="13">
        <f>D108+D112+D121+D119+D110+D117+D115</f>
        <v>578135.6</v>
      </c>
      <c r="E107" s="13">
        <f>E108+E112+E121+E119+E110+E117+E115</f>
        <v>77.7</v>
      </c>
      <c r="F107" s="13">
        <f>F108+F112+F121+F119+F110+F117+F115</f>
        <v>578213.3</v>
      </c>
    </row>
    <row r="108" spans="1:6" ht="31.5">
      <c r="A108" s="40" t="s">
        <v>29</v>
      </c>
      <c r="B108" s="42" t="s">
        <v>170</v>
      </c>
      <c r="C108" s="42"/>
      <c r="D108" s="43">
        <f>D109</f>
        <v>108492.9</v>
      </c>
      <c r="E108" s="43">
        <f>E109</f>
        <v>40.7</v>
      </c>
      <c r="F108" s="43">
        <f>F109</f>
        <v>108533.59999999999</v>
      </c>
    </row>
    <row r="109" spans="1:6" ht="31.5">
      <c r="A109" s="40" t="s">
        <v>12</v>
      </c>
      <c r="B109" s="42" t="s">
        <v>170</v>
      </c>
      <c r="C109" s="42" t="s">
        <v>13</v>
      </c>
      <c r="D109" s="43">
        <f>'2018 год Приложение  5'!E316</f>
        <v>108492.9</v>
      </c>
      <c r="E109" s="43">
        <f>'2018 год Приложение  5'!F316</f>
        <v>40.7</v>
      </c>
      <c r="F109" s="43">
        <f>'2018 год Приложение  5'!G316</f>
        <v>108533.59999999999</v>
      </c>
    </row>
    <row r="110" spans="1:6" ht="47.25">
      <c r="A110" s="40" t="s">
        <v>82</v>
      </c>
      <c r="B110" s="42" t="s">
        <v>172</v>
      </c>
      <c r="C110" s="42"/>
      <c r="D110" s="43">
        <f>D111</f>
        <v>441630.5</v>
      </c>
      <c r="E110" s="43">
        <f>E111</f>
        <v>0</v>
      </c>
      <c r="F110" s="43">
        <f>F111</f>
        <v>441630.5</v>
      </c>
    </row>
    <row r="111" spans="1:6" ht="31.5">
      <c r="A111" s="40" t="s">
        <v>12</v>
      </c>
      <c r="B111" s="42" t="s">
        <v>172</v>
      </c>
      <c r="C111" s="42" t="s">
        <v>13</v>
      </c>
      <c r="D111" s="43">
        <f>'2018 год Приложение  5'!E318</f>
        <v>441630.5</v>
      </c>
      <c r="E111" s="43">
        <f>'2018 год Приложение  5'!F318</f>
        <v>0</v>
      </c>
      <c r="F111" s="43">
        <f>'2018 год Приложение  5'!G318</f>
        <v>441630.5</v>
      </c>
    </row>
    <row r="112" spans="1:6" ht="31.5">
      <c r="A112" s="40" t="s">
        <v>32</v>
      </c>
      <c r="B112" s="42" t="s">
        <v>180</v>
      </c>
      <c r="C112" s="42"/>
      <c r="D112" s="43">
        <f>D113+D114</f>
        <v>3164.1</v>
      </c>
      <c r="E112" s="43">
        <f>E113+E114</f>
        <v>30</v>
      </c>
      <c r="F112" s="43">
        <f>F113+F114</f>
        <v>3194.1</v>
      </c>
    </row>
    <row r="113" spans="1:6" ht="31.5">
      <c r="A113" s="23" t="s">
        <v>33</v>
      </c>
      <c r="B113" s="42" t="s">
        <v>180</v>
      </c>
      <c r="C113" s="42" t="s">
        <v>28</v>
      </c>
      <c r="D113" s="43">
        <f>'2018 год Приложение  5'!E320</f>
        <v>3164.1</v>
      </c>
      <c r="E113" s="43">
        <f>'2018 год Приложение  5'!F320</f>
        <v>0</v>
      </c>
      <c r="F113" s="43">
        <f>'2018 год Приложение  5'!G320</f>
        <v>3164.1</v>
      </c>
    </row>
    <row r="114" spans="1:6" ht="31.5">
      <c r="A114" s="40" t="s">
        <v>12</v>
      </c>
      <c r="B114" s="42" t="s">
        <v>180</v>
      </c>
      <c r="C114" s="42" t="s">
        <v>13</v>
      </c>
      <c r="D114" s="43">
        <f>'2018 год Приложение  5'!E321</f>
        <v>0</v>
      </c>
      <c r="E114" s="43">
        <f>'2018 год Приложение  5'!F321</f>
        <v>30</v>
      </c>
      <c r="F114" s="43">
        <f>'2018 год Приложение  5'!G321</f>
        <v>30</v>
      </c>
    </row>
    <row r="115" spans="1:6" ht="31.5">
      <c r="A115" s="40" t="s">
        <v>298</v>
      </c>
      <c r="B115" s="42" t="s">
        <v>337</v>
      </c>
      <c r="C115" s="42"/>
      <c r="D115" s="43">
        <f>D116</f>
        <v>30</v>
      </c>
      <c r="E115" s="43">
        <f>E116</f>
        <v>7</v>
      </c>
      <c r="F115" s="43">
        <f>F116</f>
        <v>37</v>
      </c>
    </row>
    <row r="116" spans="1:6" ht="31.5">
      <c r="A116" s="40" t="s">
        <v>12</v>
      </c>
      <c r="B116" s="42" t="s">
        <v>337</v>
      </c>
      <c r="C116" s="42" t="s">
        <v>13</v>
      </c>
      <c r="D116" s="43">
        <f>'2018 год Приложение  5'!E323</f>
        <v>30</v>
      </c>
      <c r="E116" s="43">
        <f>'2018 год Приложение  5'!F323</f>
        <v>7</v>
      </c>
      <c r="F116" s="43">
        <f>'2018 год Приложение  5'!G323</f>
        <v>37</v>
      </c>
    </row>
    <row r="117" spans="1:6" ht="63">
      <c r="A117" s="40" t="s">
        <v>141</v>
      </c>
      <c r="B117" s="27" t="s">
        <v>270</v>
      </c>
      <c r="C117" s="42"/>
      <c r="D117" s="37">
        <f>D118</f>
        <v>20738.4</v>
      </c>
      <c r="E117" s="37">
        <f>E118</f>
        <v>0</v>
      </c>
      <c r="F117" s="37">
        <f>F118</f>
        <v>20738.4</v>
      </c>
    </row>
    <row r="118" spans="1:6" ht="31.5">
      <c r="A118" s="40" t="s">
        <v>12</v>
      </c>
      <c r="B118" s="27" t="s">
        <v>270</v>
      </c>
      <c r="C118" s="42" t="s">
        <v>13</v>
      </c>
      <c r="D118" s="37">
        <f>'2018 год Приложение  5'!E325</f>
        <v>20738.4</v>
      </c>
      <c r="E118" s="37">
        <f>'2018 год Приложение  5'!F325</f>
        <v>0</v>
      </c>
      <c r="F118" s="37">
        <f>'2018 год Приложение  5'!G325</f>
        <v>20738.4</v>
      </c>
    </row>
    <row r="119" spans="1:6" ht="63">
      <c r="A119" s="40" t="s">
        <v>130</v>
      </c>
      <c r="B119" s="42" t="s">
        <v>171</v>
      </c>
      <c r="C119" s="42"/>
      <c r="D119" s="43">
        <f>D120</f>
        <v>18.7</v>
      </c>
      <c r="E119" s="43">
        <f>E120</f>
        <v>0</v>
      </c>
      <c r="F119" s="43">
        <f>F120</f>
        <v>18.7</v>
      </c>
    </row>
    <row r="120" spans="1:6" ht="15.75">
      <c r="A120" s="40" t="s">
        <v>31</v>
      </c>
      <c r="B120" s="42" t="s">
        <v>171</v>
      </c>
      <c r="C120" s="42" t="s">
        <v>19</v>
      </c>
      <c r="D120" s="43">
        <f>'2018 год Приложение  5'!E327</f>
        <v>18.7</v>
      </c>
      <c r="E120" s="43">
        <f>'2018 год Приложение  5'!F327</f>
        <v>0</v>
      </c>
      <c r="F120" s="43">
        <f>'2018 год Приложение  5'!G327</f>
        <v>18.7</v>
      </c>
    </row>
    <row r="121" spans="1:6" ht="94.5">
      <c r="A121" s="57" t="s">
        <v>286</v>
      </c>
      <c r="B121" s="42" t="s">
        <v>173</v>
      </c>
      <c r="C121" s="42"/>
      <c r="D121" s="43">
        <f>D122</f>
        <v>4061</v>
      </c>
      <c r="E121" s="43">
        <f>E122</f>
        <v>0</v>
      </c>
      <c r="F121" s="43">
        <f>F122</f>
        <v>4061</v>
      </c>
    </row>
    <row r="122" spans="1:6" ht="15.75">
      <c r="A122" s="40" t="s">
        <v>31</v>
      </c>
      <c r="B122" s="42" t="s">
        <v>173</v>
      </c>
      <c r="C122" s="42" t="s">
        <v>19</v>
      </c>
      <c r="D122" s="43">
        <f>'2018 год Приложение  5'!E329</f>
        <v>4061</v>
      </c>
      <c r="E122" s="43">
        <f>'2018 год Приложение  5'!F329</f>
        <v>0</v>
      </c>
      <c r="F122" s="43">
        <f>'2018 год Приложение  5'!G329</f>
        <v>4061</v>
      </c>
    </row>
    <row r="123" spans="1:6" ht="15.75">
      <c r="A123" s="11" t="s">
        <v>94</v>
      </c>
      <c r="B123" s="12" t="s">
        <v>174</v>
      </c>
      <c r="C123" s="12" t="s">
        <v>0</v>
      </c>
      <c r="D123" s="13">
        <f>D124+D128+D133+D135+D131+D126</f>
        <v>31184.6</v>
      </c>
      <c r="E123" s="13">
        <f>E124+E128+E133+E135+E131+E126</f>
        <v>709.8999999999999</v>
      </c>
      <c r="F123" s="13">
        <f>F124+F128+F133+F135+F131+F126</f>
        <v>31894.5</v>
      </c>
    </row>
    <row r="124" spans="1:6" ht="31.5">
      <c r="A124" s="40" t="s">
        <v>29</v>
      </c>
      <c r="B124" s="42" t="s">
        <v>175</v>
      </c>
      <c r="C124" s="42"/>
      <c r="D124" s="43">
        <f>D125</f>
        <v>30265.6</v>
      </c>
      <c r="E124" s="43">
        <f>E125</f>
        <v>-1555.8</v>
      </c>
      <c r="F124" s="43">
        <f>F125</f>
        <v>28709.8</v>
      </c>
    </row>
    <row r="125" spans="1:6" ht="31.5">
      <c r="A125" s="40" t="s">
        <v>12</v>
      </c>
      <c r="B125" s="42" t="s">
        <v>175</v>
      </c>
      <c r="C125" s="42" t="s">
        <v>13</v>
      </c>
      <c r="D125" s="43">
        <f>'2018 год Приложение  5'!E332</f>
        <v>30265.6</v>
      </c>
      <c r="E125" s="43">
        <f>'2018 год Приложение  5'!F332</f>
        <v>-1555.8</v>
      </c>
      <c r="F125" s="43">
        <f>'2018 год Приложение  5'!G332</f>
        <v>28709.8</v>
      </c>
    </row>
    <row r="126" spans="1:6" ht="63">
      <c r="A126" s="40" t="s">
        <v>395</v>
      </c>
      <c r="B126" s="42" t="s">
        <v>398</v>
      </c>
      <c r="C126" s="42"/>
      <c r="D126" s="43">
        <f>D127</f>
        <v>0</v>
      </c>
      <c r="E126" s="43">
        <f>E127</f>
        <v>2265.7</v>
      </c>
      <c r="F126" s="43">
        <f>F127</f>
        <v>2265.7</v>
      </c>
    </row>
    <row r="127" spans="1:6" ht="31.5">
      <c r="A127" s="40" t="s">
        <v>12</v>
      </c>
      <c r="B127" s="42" t="s">
        <v>398</v>
      </c>
      <c r="C127" s="42" t="s">
        <v>13</v>
      </c>
      <c r="D127" s="43">
        <f>'2018 год Приложение  5'!E334</f>
        <v>0</v>
      </c>
      <c r="E127" s="43">
        <f>'2018 год Приложение  5'!F334</f>
        <v>2265.7</v>
      </c>
      <c r="F127" s="43">
        <f>D127+E127</f>
        <v>2265.7</v>
      </c>
    </row>
    <row r="128" spans="1:6" ht="15.75">
      <c r="A128" s="40" t="s">
        <v>110</v>
      </c>
      <c r="B128" s="42" t="s">
        <v>181</v>
      </c>
      <c r="C128" s="42"/>
      <c r="D128" s="43">
        <f>D129+D130</f>
        <v>500</v>
      </c>
      <c r="E128" s="43">
        <f>E129+E130</f>
        <v>0</v>
      </c>
      <c r="F128" s="43">
        <f>F129+F130</f>
        <v>500</v>
      </c>
    </row>
    <row r="129" spans="1:6" ht="31.5">
      <c r="A129" s="40" t="s">
        <v>15</v>
      </c>
      <c r="B129" s="42" t="s">
        <v>181</v>
      </c>
      <c r="C129" s="42" t="s">
        <v>10</v>
      </c>
      <c r="D129" s="43">
        <f>'2018 год Приложение  5'!E109</f>
        <v>300</v>
      </c>
      <c r="E129" s="43">
        <f>'2018 год Приложение  5'!F109</f>
        <v>0</v>
      </c>
      <c r="F129" s="43">
        <f>'2018 год Приложение  5'!G109</f>
        <v>300</v>
      </c>
    </row>
    <row r="130" spans="1:6" ht="31.5">
      <c r="A130" s="125" t="s">
        <v>111</v>
      </c>
      <c r="B130" s="42" t="s">
        <v>181</v>
      </c>
      <c r="C130" s="42" t="s">
        <v>19</v>
      </c>
      <c r="D130" s="43">
        <f>'2018 год Приложение  5'!E110</f>
        <v>200</v>
      </c>
      <c r="E130" s="43">
        <f>'2018 год Приложение  5'!F110</f>
        <v>0</v>
      </c>
      <c r="F130" s="43">
        <f>'2018 год Приложение  5'!G110</f>
        <v>200</v>
      </c>
    </row>
    <row r="131" spans="1:6" ht="94.5">
      <c r="A131" s="57" t="s">
        <v>286</v>
      </c>
      <c r="B131" s="42" t="s">
        <v>176</v>
      </c>
      <c r="C131" s="42"/>
      <c r="D131" s="43">
        <f>D132</f>
        <v>169</v>
      </c>
      <c r="E131" s="43">
        <f>E132</f>
        <v>0</v>
      </c>
      <c r="F131" s="43">
        <f>F132</f>
        <v>169</v>
      </c>
    </row>
    <row r="132" spans="1:6" ht="31.5">
      <c r="A132" s="40" t="s">
        <v>111</v>
      </c>
      <c r="B132" s="42" t="s">
        <v>176</v>
      </c>
      <c r="C132" s="42" t="s">
        <v>19</v>
      </c>
      <c r="D132" s="43">
        <f>'2018 год Приложение  5'!E336</f>
        <v>169</v>
      </c>
      <c r="E132" s="43">
        <f>'2018 год Приложение  5'!F336</f>
        <v>0</v>
      </c>
      <c r="F132" s="43">
        <f>'2018 год Приложение  5'!G336</f>
        <v>169</v>
      </c>
    </row>
    <row r="133" spans="1:6" ht="31.5">
      <c r="A133" s="40" t="s">
        <v>142</v>
      </c>
      <c r="B133" s="42" t="s">
        <v>182</v>
      </c>
      <c r="C133" s="42"/>
      <c r="D133" s="43">
        <f>'2018 год Приложение  5'!E112</f>
        <v>100</v>
      </c>
      <c r="E133" s="43">
        <f>'2018 год Приложение  5'!F112</f>
        <v>0</v>
      </c>
      <c r="F133" s="43">
        <f>'2018 год Приложение  5'!G112</f>
        <v>100</v>
      </c>
    </row>
    <row r="134" spans="1:6" ht="31.5">
      <c r="A134" s="40" t="s">
        <v>15</v>
      </c>
      <c r="B134" s="42" t="s">
        <v>182</v>
      </c>
      <c r="C134" s="42" t="s">
        <v>10</v>
      </c>
      <c r="D134" s="43">
        <f>'2018 год Приложение  5'!E112</f>
        <v>100</v>
      </c>
      <c r="E134" s="43">
        <f>'2018 год Приложение  5'!F112</f>
        <v>0</v>
      </c>
      <c r="F134" s="43">
        <f>'2018 год Приложение  5'!G112</f>
        <v>100</v>
      </c>
    </row>
    <row r="135" spans="1:6" ht="47.25">
      <c r="A135" s="40" t="s">
        <v>143</v>
      </c>
      <c r="B135" s="42" t="s">
        <v>183</v>
      </c>
      <c r="C135" s="42"/>
      <c r="D135" s="43">
        <f>D136</f>
        <v>150</v>
      </c>
      <c r="E135" s="43">
        <f>E136</f>
        <v>0</v>
      </c>
      <c r="F135" s="43">
        <f>F136</f>
        <v>150</v>
      </c>
    </row>
    <row r="136" spans="1:6" ht="31.5">
      <c r="A136" s="40" t="s">
        <v>15</v>
      </c>
      <c r="B136" s="42" t="s">
        <v>183</v>
      </c>
      <c r="C136" s="42" t="s">
        <v>10</v>
      </c>
      <c r="D136" s="43">
        <f>'2018 год Приложение  5'!E114</f>
        <v>150</v>
      </c>
      <c r="E136" s="43">
        <f>'2018 год Приложение  5'!F114</f>
        <v>0</v>
      </c>
      <c r="F136" s="43">
        <f>'2018 год Приложение  5'!G114</f>
        <v>150</v>
      </c>
    </row>
    <row r="137" spans="1:6" ht="31.5">
      <c r="A137" s="11" t="s">
        <v>95</v>
      </c>
      <c r="B137" s="12" t="s">
        <v>184</v>
      </c>
      <c r="C137" s="12" t="s">
        <v>0</v>
      </c>
      <c r="D137" s="13">
        <f>D138</f>
        <v>5396.099999999999</v>
      </c>
      <c r="E137" s="13">
        <f>E138</f>
        <v>0</v>
      </c>
      <c r="F137" s="13">
        <f>F138</f>
        <v>5396.099999999999</v>
      </c>
    </row>
    <row r="138" spans="1:6" ht="31.5">
      <c r="A138" s="40" t="s">
        <v>269</v>
      </c>
      <c r="B138" s="42" t="s">
        <v>261</v>
      </c>
      <c r="C138" s="42"/>
      <c r="D138" s="43">
        <f>D140+D141+D139</f>
        <v>5396.099999999999</v>
      </c>
      <c r="E138" s="43">
        <f>E140+E141+E139</f>
        <v>0</v>
      </c>
      <c r="F138" s="43">
        <f>F140+F141+F139</f>
        <v>5396.099999999999</v>
      </c>
    </row>
    <row r="139" spans="1:6" ht="63">
      <c r="A139" s="40" t="s">
        <v>17</v>
      </c>
      <c r="B139" s="42" t="s">
        <v>261</v>
      </c>
      <c r="C139" s="42" t="s">
        <v>18</v>
      </c>
      <c r="D139" s="43">
        <f>'2018 год Приложение  5'!E339</f>
        <v>8.2</v>
      </c>
      <c r="E139" s="43">
        <f>'2018 год Приложение  5'!F339</f>
        <v>0</v>
      </c>
      <c r="F139" s="43">
        <f>'2018 год Приложение  5'!G339</f>
        <v>8.2</v>
      </c>
    </row>
    <row r="140" spans="1:6" ht="31.5">
      <c r="A140" s="40" t="s">
        <v>15</v>
      </c>
      <c r="B140" s="42" t="s">
        <v>261</v>
      </c>
      <c r="C140" s="42" t="s">
        <v>10</v>
      </c>
      <c r="D140" s="43">
        <f>'2018 год Приложение  5'!E340</f>
        <v>387.6</v>
      </c>
      <c r="E140" s="43">
        <f>'2018 год Приложение  5'!F340</f>
        <v>0</v>
      </c>
      <c r="F140" s="43">
        <f>'2018 год Приложение  5'!G340</f>
        <v>387.6</v>
      </c>
    </row>
    <row r="141" spans="1:6" ht="31.5">
      <c r="A141" s="82" t="s">
        <v>12</v>
      </c>
      <c r="B141" s="42" t="s">
        <v>261</v>
      </c>
      <c r="C141" s="42" t="s">
        <v>13</v>
      </c>
      <c r="D141" s="43">
        <f>'2018 год Приложение  5'!E341</f>
        <v>5000.299999999999</v>
      </c>
      <c r="E141" s="43">
        <f>'2018 год Приложение  5'!F341</f>
        <v>0</v>
      </c>
      <c r="F141" s="43">
        <f>'2018 год Приложение  5'!G341</f>
        <v>5000.299999999999</v>
      </c>
    </row>
    <row r="142" spans="1:6" ht="31.5">
      <c r="A142" s="11" t="s">
        <v>88</v>
      </c>
      <c r="B142" s="12" t="s">
        <v>177</v>
      </c>
      <c r="C142" s="12" t="s">
        <v>0</v>
      </c>
      <c r="D142" s="13">
        <f>D143+D147</f>
        <v>60237</v>
      </c>
      <c r="E142" s="13">
        <f>E143+E147</f>
        <v>0</v>
      </c>
      <c r="F142" s="13">
        <f>F143+F147</f>
        <v>60237</v>
      </c>
    </row>
    <row r="143" spans="1:6" ht="31.5">
      <c r="A143" s="40" t="s">
        <v>16</v>
      </c>
      <c r="B143" s="42" t="s">
        <v>178</v>
      </c>
      <c r="C143" s="42"/>
      <c r="D143" s="43">
        <f>D144+D145+D146</f>
        <v>30854.1</v>
      </c>
      <c r="E143" s="43">
        <f>E144+E145+E146</f>
        <v>94</v>
      </c>
      <c r="F143" s="43">
        <f>F144+F145+F146</f>
        <v>30948.1</v>
      </c>
    </row>
    <row r="144" spans="1:6" ht="63">
      <c r="A144" s="40" t="s">
        <v>17</v>
      </c>
      <c r="B144" s="42" t="s">
        <v>178</v>
      </c>
      <c r="C144" s="42" t="s">
        <v>18</v>
      </c>
      <c r="D144" s="43">
        <f>'2018 год Приложение  5'!E344</f>
        <v>26241.6</v>
      </c>
      <c r="E144" s="43">
        <f>'2018 год Приложение  5'!F344</f>
        <v>0</v>
      </c>
      <c r="F144" s="43">
        <f>'2018 год Приложение  5'!G344</f>
        <v>26241.6</v>
      </c>
    </row>
    <row r="145" spans="1:6" ht="31.5">
      <c r="A145" s="40" t="s">
        <v>15</v>
      </c>
      <c r="B145" s="42" t="s">
        <v>178</v>
      </c>
      <c r="C145" s="42" t="s">
        <v>10</v>
      </c>
      <c r="D145" s="43">
        <f>'2018 год Приложение  5'!E345</f>
        <v>4376.9</v>
      </c>
      <c r="E145" s="43">
        <f>'2018 год Приложение  5'!F345</f>
        <v>94</v>
      </c>
      <c r="F145" s="43">
        <f>'2018 год Приложение  5'!G345</f>
        <v>4470.9</v>
      </c>
    </row>
    <row r="146" spans="1:6" ht="15.75">
      <c r="A146" s="77" t="s">
        <v>11</v>
      </c>
      <c r="B146" s="42" t="s">
        <v>178</v>
      </c>
      <c r="C146" s="42" t="s">
        <v>14</v>
      </c>
      <c r="D146" s="43">
        <f>'2018 год Приложение  5'!E346</f>
        <v>235.6</v>
      </c>
      <c r="E146" s="43">
        <f>'2018 год Приложение  5'!F346</f>
        <v>0</v>
      </c>
      <c r="F146" s="43">
        <f>'2018 год Приложение  5'!G346</f>
        <v>235.6</v>
      </c>
    </row>
    <row r="147" spans="1:6" ht="31.5">
      <c r="A147" s="40" t="s">
        <v>63</v>
      </c>
      <c r="B147" s="42" t="s">
        <v>179</v>
      </c>
      <c r="C147" s="42"/>
      <c r="D147" s="43">
        <f>D148+D149</f>
        <v>29382.9</v>
      </c>
      <c r="E147" s="43">
        <f>E148+E149</f>
        <v>-94</v>
      </c>
      <c r="F147" s="43">
        <f>F148+F149</f>
        <v>29288.9</v>
      </c>
    </row>
    <row r="148" spans="1:6" ht="63">
      <c r="A148" s="40" t="s">
        <v>17</v>
      </c>
      <c r="B148" s="42" t="s">
        <v>179</v>
      </c>
      <c r="C148" s="42" t="s">
        <v>18</v>
      </c>
      <c r="D148" s="43">
        <f>'2018 год Приложение  5'!E348</f>
        <v>27875.7</v>
      </c>
      <c r="E148" s="43">
        <f>'2018 год Приложение  5'!F348</f>
        <v>0</v>
      </c>
      <c r="F148" s="43">
        <f>'2018 год Приложение  5'!G348</f>
        <v>27875.7</v>
      </c>
    </row>
    <row r="149" spans="1:6" ht="31.5">
      <c r="A149" s="40" t="s">
        <v>15</v>
      </c>
      <c r="B149" s="42" t="s">
        <v>179</v>
      </c>
      <c r="C149" s="42" t="s">
        <v>10</v>
      </c>
      <c r="D149" s="43">
        <f>'2018 год Приложение  5'!E349</f>
        <v>1507.2</v>
      </c>
      <c r="E149" s="43">
        <f>'2018 год Приложение  5'!F349</f>
        <v>-94</v>
      </c>
      <c r="F149" s="43">
        <f>'2018 год Приложение  5'!G349</f>
        <v>1413.2</v>
      </c>
    </row>
    <row r="150" spans="1:6" ht="31.5">
      <c r="A150" s="29" t="s">
        <v>96</v>
      </c>
      <c r="B150" s="30" t="s">
        <v>190</v>
      </c>
      <c r="C150" s="30" t="s">
        <v>0</v>
      </c>
      <c r="D150" s="31">
        <f>D151+D156+D161+D163+D169+D174+D178+D180+D184+D167+D165+D158+D176+D153+D171</f>
        <v>139811.59999999998</v>
      </c>
      <c r="E150" s="31">
        <f>E151+E156+E161+E163+E169+E174+E178+E180+E184+E167+E165+E158+E176+E153+E171</f>
        <v>24423.100000000002</v>
      </c>
      <c r="F150" s="31">
        <f>F151+F156+F161+F163+F169+F174+F178+F180+F184+F167+F165+F158+F176+F153+F171</f>
        <v>164234.69999999995</v>
      </c>
    </row>
    <row r="151" spans="1:6" ht="31.5">
      <c r="A151" s="40" t="s">
        <v>58</v>
      </c>
      <c r="B151" s="42" t="s">
        <v>189</v>
      </c>
      <c r="C151" s="42"/>
      <c r="D151" s="21">
        <f>'2018 год Приложение  5'!E234</f>
        <v>31610.3</v>
      </c>
      <c r="E151" s="21">
        <f>'2018 год Приложение  5'!F234</f>
        <v>-5832.3</v>
      </c>
      <c r="F151" s="21">
        <f>'2018 год Приложение  5'!G234</f>
        <v>25778</v>
      </c>
    </row>
    <row r="152" spans="1:6" ht="31.5">
      <c r="A152" s="23" t="s">
        <v>12</v>
      </c>
      <c r="B152" s="42" t="s">
        <v>189</v>
      </c>
      <c r="C152" s="42" t="s">
        <v>13</v>
      </c>
      <c r="D152" s="21">
        <f>'2018 год Приложение  5'!E235</f>
        <v>31610.3</v>
      </c>
      <c r="E152" s="21">
        <f>'2018 год Приложение  5'!F235</f>
        <v>-5832.3</v>
      </c>
      <c r="F152" s="21">
        <f>'2018 год Приложение  5'!G235</f>
        <v>25778</v>
      </c>
    </row>
    <row r="153" spans="1:6" ht="63">
      <c r="A153" s="23" t="s">
        <v>399</v>
      </c>
      <c r="B153" s="42" t="s">
        <v>400</v>
      </c>
      <c r="C153" s="42"/>
      <c r="D153" s="21">
        <f>'2018 год Приложение  5'!E236</f>
        <v>0</v>
      </c>
      <c r="E153" s="21">
        <f>'2018 год Приложение  5'!F236</f>
        <v>15106.1</v>
      </c>
      <c r="F153" s="21">
        <f>'2018 год Приложение  5'!G236</f>
        <v>15106.1</v>
      </c>
    </row>
    <row r="154" spans="1:6" ht="15.75">
      <c r="A154" s="47" t="s">
        <v>48</v>
      </c>
      <c r="B154" s="42" t="s">
        <v>400</v>
      </c>
      <c r="C154" s="42" t="s">
        <v>49</v>
      </c>
      <c r="D154" s="21">
        <f>'2018 год Приложение  5'!E237</f>
        <v>0</v>
      </c>
      <c r="E154" s="21">
        <f>'2018 год Приложение  5'!F237</f>
        <v>4500</v>
      </c>
      <c r="F154" s="21">
        <f>'2018 год Приложение  5'!G237</f>
        <v>4500</v>
      </c>
    </row>
    <row r="155" spans="1:6" ht="31.5">
      <c r="A155" s="23" t="s">
        <v>12</v>
      </c>
      <c r="B155" s="42" t="s">
        <v>400</v>
      </c>
      <c r="C155" s="42" t="s">
        <v>13</v>
      </c>
      <c r="D155" s="21">
        <f>'2018 год Приложение  5'!E238</f>
        <v>0</v>
      </c>
      <c r="E155" s="21">
        <f>'2018 год Приложение  5'!F238</f>
        <v>10606.1</v>
      </c>
      <c r="F155" s="21">
        <f>'2018 год Приложение  5'!G238</f>
        <v>10606.1</v>
      </c>
    </row>
    <row r="156" spans="1:6" ht="31.5">
      <c r="A156" s="23" t="s">
        <v>304</v>
      </c>
      <c r="B156" s="42" t="s">
        <v>271</v>
      </c>
      <c r="C156" s="42"/>
      <c r="D156" s="21">
        <f>'2018 год Приложение  5'!E239</f>
        <v>50</v>
      </c>
      <c r="E156" s="21">
        <f>'2018 год Приложение  5'!F239</f>
        <v>-50</v>
      </c>
      <c r="F156" s="21">
        <f>'2018 год Приложение  5'!G239</f>
        <v>0</v>
      </c>
    </row>
    <row r="157" spans="1:6" ht="31.5">
      <c r="A157" s="23" t="s">
        <v>12</v>
      </c>
      <c r="B157" s="42" t="s">
        <v>271</v>
      </c>
      <c r="C157" s="42" t="s">
        <v>13</v>
      </c>
      <c r="D157" s="21">
        <f>'2018 год Приложение  5'!E240</f>
        <v>50</v>
      </c>
      <c r="E157" s="21">
        <f>'2018 год Приложение  5'!F240</f>
        <v>-50</v>
      </c>
      <c r="F157" s="21">
        <f>'2018 год Приложение  5'!G240</f>
        <v>0</v>
      </c>
    </row>
    <row r="158" spans="1:6" ht="31.5">
      <c r="A158" s="23" t="s">
        <v>263</v>
      </c>
      <c r="B158" s="42" t="s">
        <v>394</v>
      </c>
      <c r="C158" s="42"/>
      <c r="D158" s="21">
        <f>'2018 год Приложение  5'!E241</f>
        <v>0</v>
      </c>
      <c r="E158" s="21">
        <f>'2018 год Приложение  5'!F241</f>
        <v>157.70000000000002</v>
      </c>
      <c r="F158" s="21">
        <f>'2018 год Приложение  5'!G241</f>
        <v>157.70000000000002</v>
      </c>
    </row>
    <row r="159" spans="1:6" ht="15.75">
      <c r="A159" s="40" t="s">
        <v>48</v>
      </c>
      <c r="B159" s="42" t="s">
        <v>394</v>
      </c>
      <c r="C159" s="42" t="s">
        <v>49</v>
      </c>
      <c r="D159" s="21">
        <v>0</v>
      </c>
      <c r="E159" s="21">
        <f>'2018 год Приложение  5'!F242</f>
        <v>17</v>
      </c>
      <c r="F159" s="21">
        <f>'2018 год Приложение  5'!G242</f>
        <v>17</v>
      </c>
    </row>
    <row r="160" spans="1:6" ht="31.5">
      <c r="A160" s="23" t="s">
        <v>12</v>
      </c>
      <c r="B160" s="42" t="s">
        <v>394</v>
      </c>
      <c r="C160" s="42" t="s">
        <v>13</v>
      </c>
      <c r="D160" s="21">
        <f>'2018 год Приложение  5'!E243</f>
        <v>0</v>
      </c>
      <c r="E160" s="21">
        <f>'2018 год Приложение  5'!F243</f>
        <v>140.70000000000002</v>
      </c>
      <c r="F160" s="21">
        <f>'2018 год Приложение  5'!G243</f>
        <v>140.70000000000002</v>
      </c>
    </row>
    <row r="161" spans="1:6" ht="15.75">
      <c r="A161" s="23" t="s">
        <v>288</v>
      </c>
      <c r="B161" s="42" t="s">
        <v>289</v>
      </c>
      <c r="C161" s="42"/>
      <c r="D161" s="21">
        <f>'2018 год Приложение  5'!E244</f>
        <v>99.6</v>
      </c>
      <c r="E161" s="21">
        <f>'2018 год Приложение  5'!F244</f>
        <v>322.79999999999995</v>
      </c>
      <c r="F161" s="21">
        <f>'2018 год Приложение  5'!G244</f>
        <v>422.4</v>
      </c>
    </row>
    <row r="162" spans="1:6" ht="31.5">
      <c r="A162" s="75" t="s">
        <v>12</v>
      </c>
      <c r="B162" s="42" t="s">
        <v>289</v>
      </c>
      <c r="C162" s="42" t="s">
        <v>13</v>
      </c>
      <c r="D162" s="21">
        <f>'2018 год Приложение  5'!E245</f>
        <v>99.6</v>
      </c>
      <c r="E162" s="21">
        <f>'2018 год Приложение  5'!F245</f>
        <v>322.79999999999995</v>
      </c>
      <c r="F162" s="21">
        <f>'2018 год Приложение  5'!G245</f>
        <v>422.4</v>
      </c>
    </row>
    <row r="163" spans="1:6" ht="31.5">
      <c r="A163" s="23" t="s">
        <v>263</v>
      </c>
      <c r="B163" s="42" t="s">
        <v>262</v>
      </c>
      <c r="C163" s="42"/>
      <c r="D163" s="21">
        <f>'2018 год Приложение  5'!E246</f>
        <v>102.4</v>
      </c>
      <c r="E163" s="21">
        <f>'2018 год Приложение  5'!F246</f>
        <v>-102.4</v>
      </c>
      <c r="F163" s="21">
        <f>'2018 год Приложение  5'!G246</f>
        <v>0</v>
      </c>
    </row>
    <row r="164" spans="1:6" ht="31.5">
      <c r="A164" s="75" t="s">
        <v>12</v>
      </c>
      <c r="B164" s="42" t="s">
        <v>262</v>
      </c>
      <c r="C164" s="42" t="s">
        <v>13</v>
      </c>
      <c r="D164" s="21">
        <f>'2018 год Приложение  5'!E247</f>
        <v>102.4</v>
      </c>
      <c r="E164" s="21">
        <f>'2018 год Приложение  5'!F247</f>
        <v>-102.4</v>
      </c>
      <c r="F164" s="21">
        <f>'2018 год Приложение  5'!G247</f>
        <v>0</v>
      </c>
    </row>
    <row r="165" spans="1:6" ht="31.5">
      <c r="A165" s="23" t="s">
        <v>299</v>
      </c>
      <c r="B165" s="42" t="s">
        <v>368</v>
      </c>
      <c r="C165" s="42"/>
      <c r="D165" s="21">
        <f>'2018 год Приложение  5'!E248</f>
        <v>166</v>
      </c>
      <c r="E165" s="21">
        <f>'2018 год Приложение  5'!F248</f>
        <v>3.4</v>
      </c>
      <c r="F165" s="21">
        <f>'2018 год Приложение  5'!G248</f>
        <v>169.4</v>
      </c>
    </row>
    <row r="166" spans="1:6" ht="31.5">
      <c r="A166" s="23" t="s">
        <v>12</v>
      </c>
      <c r="B166" s="42" t="s">
        <v>368</v>
      </c>
      <c r="C166" s="42" t="s">
        <v>13</v>
      </c>
      <c r="D166" s="21">
        <f>'2018 год Приложение  5'!E249</f>
        <v>166</v>
      </c>
      <c r="E166" s="21">
        <f>'2018 год Приложение  5'!F249</f>
        <v>3.4</v>
      </c>
      <c r="F166" s="21">
        <f>'2018 год Приложение  5'!G249</f>
        <v>169.4</v>
      </c>
    </row>
    <row r="167" spans="1:6" ht="63">
      <c r="A167" s="174" t="s">
        <v>317</v>
      </c>
      <c r="B167" s="42" t="s">
        <v>318</v>
      </c>
      <c r="C167" s="42"/>
      <c r="D167" s="21">
        <f>'2018 год Приложение  5'!E250</f>
        <v>0.5</v>
      </c>
      <c r="E167" s="21">
        <f>'2018 год Приложение  5'!F250</f>
        <v>0</v>
      </c>
      <c r="F167" s="21">
        <f>'2018 год Приложение  5'!G250</f>
        <v>0.5</v>
      </c>
    </row>
    <row r="168" spans="1:6" ht="31.5">
      <c r="A168" s="23" t="s">
        <v>12</v>
      </c>
      <c r="B168" s="42" t="s">
        <v>318</v>
      </c>
      <c r="C168" s="42" t="s">
        <v>13</v>
      </c>
      <c r="D168" s="21">
        <f>'2018 год Приложение  5'!E251</f>
        <v>0.5</v>
      </c>
      <c r="E168" s="21">
        <f>'2018 год Приложение  5'!F251</f>
        <v>0</v>
      </c>
      <c r="F168" s="21">
        <f>'2018 год Приложение  5'!G251</f>
        <v>0.5</v>
      </c>
    </row>
    <row r="169" spans="1:6" ht="31.5">
      <c r="A169" s="40" t="s">
        <v>60</v>
      </c>
      <c r="B169" s="42" t="s">
        <v>191</v>
      </c>
      <c r="C169" s="42"/>
      <c r="D169" s="21">
        <f>'2018 год Приложение  5'!E252</f>
        <v>53488.4</v>
      </c>
      <c r="E169" s="21">
        <f>'2018 год Приложение  5'!F252</f>
        <v>-7495.4</v>
      </c>
      <c r="F169" s="21">
        <f>'2018 год Приложение  5'!G252</f>
        <v>45993</v>
      </c>
    </row>
    <row r="170" spans="1:6" ht="31.5">
      <c r="A170" s="75" t="s">
        <v>12</v>
      </c>
      <c r="B170" s="42" t="s">
        <v>191</v>
      </c>
      <c r="C170" s="42" t="s">
        <v>13</v>
      </c>
      <c r="D170" s="21">
        <f>'2018 год Приложение  5'!E253</f>
        <v>53488.4</v>
      </c>
      <c r="E170" s="21">
        <f>'2018 год Приложение  5'!F253</f>
        <v>-7495.4</v>
      </c>
      <c r="F170" s="21">
        <f>'2018 год Приложение  5'!G253</f>
        <v>45993</v>
      </c>
    </row>
    <row r="171" spans="1:6" ht="63">
      <c r="A171" s="23" t="s">
        <v>399</v>
      </c>
      <c r="B171" s="42" t="s">
        <v>401</v>
      </c>
      <c r="C171" s="42"/>
      <c r="D171" s="21">
        <f>'2018 год Приложение  5'!E254</f>
        <v>0</v>
      </c>
      <c r="E171" s="21">
        <f>'2018 год Приложение  5'!F254</f>
        <v>22123.800000000003</v>
      </c>
      <c r="F171" s="21">
        <f>'2018 год Приложение  5'!G254</f>
        <v>22123.800000000003</v>
      </c>
    </row>
    <row r="172" spans="1:6" ht="15.75">
      <c r="A172" s="23" t="s">
        <v>48</v>
      </c>
      <c r="B172" s="42" t="s">
        <v>401</v>
      </c>
      <c r="C172" s="42" t="s">
        <v>49</v>
      </c>
      <c r="D172" s="21">
        <f>'2018 год Приложение  5'!E255</f>
        <v>0</v>
      </c>
      <c r="E172" s="21">
        <f>'2018 год Приложение  5'!F255</f>
        <v>6400</v>
      </c>
      <c r="F172" s="21">
        <f>'2018 год Приложение  5'!G255</f>
        <v>6400</v>
      </c>
    </row>
    <row r="173" spans="1:6" ht="31.5">
      <c r="A173" s="23" t="s">
        <v>12</v>
      </c>
      <c r="B173" s="42" t="s">
        <v>401</v>
      </c>
      <c r="C173" s="42" t="s">
        <v>13</v>
      </c>
      <c r="D173" s="21">
        <f>'2018 год Приложение  5'!E256</f>
        <v>0</v>
      </c>
      <c r="E173" s="21">
        <f>'2018 год Приложение  5'!F256</f>
        <v>15723.800000000001</v>
      </c>
      <c r="F173" s="21">
        <f>'2018 год Приложение  5'!G256</f>
        <v>15723.800000000001</v>
      </c>
    </row>
    <row r="174" spans="1:6" ht="47.25">
      <c r="A174" s="40" t="s">
        <v>59</v>
      </c>
      <c r="B174" s="42" t="s">
        <v>192</v>
      </c>
      <c r="C174" s="42"/>
      <c r="D174" s="21">
        <f>'2018 год Приложение  5'!E257</f>
        <v>22471.6</v>
      </c>
      <c r="E174" s="21">
        <f>'2018 год Приложение  5'!F257</f>
        <v>-1889.2</v>
      </c>
      <c r="F174" s="21">
        <f>'2018 год Приложение  5'!G257</f>
        <v>20582.399999999998</v>
      </c>
    </row>
    <row r="175" spans="1:6" ht="31.5">
      <c r="A175" s="122" t="s">
        <v>12</v>
      </c>
      <c r="B175" s="42" t="s">
        <v>192</v>
      </c>
      <c r="C175" s="42" t="s">
        <v>13</v>
      </c>
      <c r="D175" s="21">
        <f>'2018 год Приложение  5'!E258</f>
        <v>22471.6</v>
      </c>
      <c r="E175" s="21">
        <f>'2018 год Приложение  5'!F258</f>
        <v>-1889.2</v>
      </c>
      <c r="F175" s="21">
        <f>'2018 год Приложение  5'!G258</f>
        <v>20582.399999999998</v>
      </c>
    </row>
    <row r="176" spans="1:6" ht="63">
      <c r="A176" s="23" t="s">
        <v>395</v>
      </c>
      <c r="B176" s="42" t="s">
        <v>397</v>
      </c>
      <c r="C176" s="42"/>
      <c r="D176" s="21">
        <f>'2018 год Приложение  5'!E259</f>
        <v>0</v>
      </c>
      <c r="E176" s="21">
        <f>'2018 год Приложение  5'!F259</f>
        <v>2071.7999999999997</v>
      </c>
      <c r="F176" s="21">
        <f>D176+E176</f>
        <v>2071.7999999999997</v>
      </c>
    </row>
    <row r="177" spans="1:6" ht="31.5">
      <c r="A177" s="122" t="s">
        <v>12</v>
      </c>
      <c r="B177" s="42" t="s">
        <v>397</v>
      </c>
      <c r="C177" s="42" t="s">
        <v>13</v>
      </c>
      <c r="D177" s="21">
        <f>'2018 год Приложение  5'!E260</f>
        <v>0</v>
      </c>
      <c r="E177" s="21">
        <f>'2018 год Приложение  5'!F260</f>
        <v>2071.7999999999997</v>
      </c>
      <c r="F177" s="21">
        <f>D177+E177</f>
        <v>2071.7999999999997</v>
      </c>
    </row>
    <row r="178" spans="1:6" ht="15.75">
      <c r="A178" s="40" t="s">
        <v>255</v>
      </c>
      <c r="B178" s="42" t="s">
        <v>256</v>
      </c>
      <c r="C178" s="42"/>
      <c r="D178" s="21">
        <f>'2018 год Приложение  5'!E261</f>
        <v>20</v>
      </c>
      <c r="E178" s="21">
        <f>'2018 год Приложение  5'!F263</f>
        <v>0</v>
      </c>
      <c r="F178" s="21">
        <f>'2018 год Приложение  5'!G261</f>
        <v>20</v>
      </c>
    </row>
    <row r="179" spans="1:6" ht="15.75">
      <c r="A179" s="40" t="s">
        <v>31</v>
      </c>
      <c r="B179" s="42" t="s">
        <v>256</v>
      </c>
      <c r="C179" s="42" t="s">
        <v>19</v>
      </c>
      <c r="D179" s="21">
        <f>'2018 год Приложение  5'!E262</f>
        <v>20</v>
      </c>
      <c r="E179" s="21">
        <f>'2018 год Приложение  5'!F262</f>
        <v>0</v>
      </c>
      <c r="F179" s="21">
        <f>'2018 год Приложение  5'!G262</f>
        <v>20</v>
      </c>
    </row>
    <row r="180" spans="1:6" ht="15.75">
      <c r="A180" s="40" t="s">
        <v>25</v>
      </c>
      <c r="B180" s="42" t="s">
        <v>193</v>
      </c>
      <c r="C180" s="42"/>
      <c r="D180" s="21">
        <f>'2018 год Приложение  5'!E263</f>
        <v>7310.7</v>
      </c>
      <c r="E180" s="21">
        <f>'2018 год Приложение  5'!F263</f>
        <v>0</v>
      </c>
      <c r="F180" s="21">
        <f>'2018 год Приложение  5'!G263</f>
        <v>7310.7</v>
      </c>
    </row>
    <row r="181" spans="1:6" ht="63">
      <c r="A181" s="23" t="s">
        <v>17</v>
      </c>
      <c r="B181" s="42" t="s">
        <v>193</v>
      </c>
      <c r="C181" s="42" t="s">
        <v>18</v>
      </c>
      <c r="D181" s="21">
        <f>'2018 год Приложение  5'!E264</f>
        <v>6409</v>
      </c>
      <c r="E181" s="21">
        <f>'2018 год Приложение  5'!F264</f>
        <v>0</v>
      </c>
      <c r="F181" s="21">
        <f>'2018 год Приложение  5'!G264</f>
        <v>6409</v>
      </c>
    </row>
    <row r="182" spans="1:6" ht="31.5">
      <c r="A182" s="57" t="s">
        <v>15</v>
      </c>
      <c r="B182" s="42" t="s">
        <v>193</v>
      </c>
      <c r="C182" s="42" t="s">
        <v>10</v>
      </c>
      <c r="D182" s="21">
        <f>'2018 год Приложение  5'!E265</f>
        <v>885</v>
      </c>
      <c r="E182" s="21">
        <f>'2018 год Приложение  5'!F265</f>
        <v>0</v>
      </c>
      <c r="F182" s="21">
        <f>'2018 год Приложение  5'!G265</f>
        <v>885</v>
      </c>
    </row>
    <row r="183" spans="1:6" ht="15.75">
      <c r="A183" s="57" t="s">
        <v>11</v>
      </c>
      <c r="B183" s="42" t="s">
        <v>193</v>
      </c>
      <c r="C183" s="42" t="s">
        <v>14</v>
      </c>
      <c r="D183" s="21">
        <f>'2018 год Приложение  5'!E266</f>
        <v>16.7</v>
      </c>
      <c r="E183" s="21">
        <f>'2018 год Приложение  5'!F266</f>
        <v>0</v>
      </c>
      <c r="F183" s="21">
        <f>'2018 год Приложение  5'!G266</f>
        <v>16.7</v>
      </c>
    </row>
    <row r="184" spans="1:6" ht="31.5">
      <c r="A184" s="40" t="s">
        <v>57</v>
      </c>
      <c r="B184" s="42" t="s">
        <v>194</v>
      </c>
      <c r="C184" s="42"/>
      <c r="D184" s="21">
        <f>'2018 год Приложение  5'!E267</f>
        <v>24492.1</v>
      </c>
      <c r="E184" s="21">
        <f>'2018 год Приложение  5'!F267</f>
        <v>6.8</v>
      </c>
      <c r="F184" s="21">
        <f>'2018 год Приложение  5'!G267</f>
        <v>24498.899999999998</v>
      </c>
    </row>
    <row r="185" spans="1:6" ht="63">
      <c r="A185" s="23" t="s">
        <v>17</v>
      </c>
      <c r="B185" s="42" t="s">
        <v>194</v>
      </c>
      <c r="C185" s="42" t="s">
        <v>18</v>
      </c>
      <c r="D185" s="21">
        <f>'2018 год Приложение  5'!E268</f>
        <v>23834.3</v>
      </c>
      <c r="E185" s="21">
        <f>'2018 год Приложение  5'!F268</f>
        <v>6.8</v>
      </c>
      <c r="F185" s="21">
        <f>'2018 год Приложение  5'!G268</f>
        <v>23841.1</v>
      </c>
    </row>
    <row r="186" spans="1:6" ht="31.5">
      <c r="A186" s="57" t="s">
        <v>15</v>
      </c>
      <c r="B186" s="42" t="s">
        <v>194</v>
      </c>
      <c r="C186" s="42" t="s">
        <v>10</v>
      </c>
      <c r="D186" s="21">
        <f>'2018 год Приложение  5'!E269</f>
        <v>651.7</v>
      </c>
      <c r="E186" s="21">
        <f>'2018 год Приложение  5'!F269</f>
        <v>0</v>
      </c>
      <c r="F186" s="21">
        <f>'2018 год Приложение  5'!G269</f>
        <v>651.7</v>
      </c>
    </row>
    <row r="187" spans="1:6" ht="15.75">
      <c r="A187" s="57" t="s">
        <v>11</v>
      </c>
      <c r="B187" s="42" t="s">
        <v>194</v>
      </c>
      <c r="C187" s="42" t="s">
        <v>14</v>
      </c>
      <c r="D187" s="21">
        <f>'2018 год Приложение  5'!E270</f>
        <v>6.1</v>
      </c>
      <c r="E187" s="21">
        <f>'2018 год Приложение  5'!F270</f>
        <v>0</v>
      </c>
      <c r="F187" s="21">
        <f>'2018 год Приложение  5'!G270</f>
        <v>6.1</v>
      </c>
    </row>
    <row r="188" spans="1:6" ht="31.5">
      <c r="A188" s="29" t="s">
        <v>61</v>
      </c>
      <c r="B188" s="30" t="s">
        <v>195</v>
      </c>
      <c r="C188" s="30" t="s">
        <v>0</v>
      </c>
      <c r="D188" s="31">
        <f>D201+D197+D193+D203+D205+D191+D199+D189+D195</f>
        <v>65298.899999999994</v>
      </c>
      <c r="E188" s="31">
        <f>E201+E197+E193+E203+E205+E191+E199+E189+E195</f>
        <v>-4349.3</v>
      </c>
      <c r="F188" s="31">
        <f>F201+F197+F193+F203+F205+F191+F199+F189+F195</f>
        <v>60949.59999999999</v>
      </c>
    </row>
    <row r="189" spans="1:6" ht="31.5" hidden="1">
      <c r="A189" s="158" t="s">
        <v>319</v>
      </c>
      <c r="B189" s="42" t="s">
        <v>320</v>
      </c>
      <c r="C189" s="133"/>
      <c r="D189" s="36">
        <f>D190</f>
        <v>4500</v>
      </c>
      <c r="E189" s="36">
        <f>E190</f>
        <v>-4500</v>
      </c>
      <c r="F189" s="36">
        <f>F190</f>
        <v>0</v>
      </c>
    </row>
    <row r="190" spans="1:6" ht="31.5" hidden="1">
      <c r="A190" s="23" t="s">
        <v>33</v>
      </c>
      <c r="B190" s="42" t="s">
        <v>320</v>
      </c>
      <c r="C190" s="42" t="s">
        <v>28</v>
      </c>
      <c r="D190" s="36">
        <f>'2018 год Приложение  5'!E117</f>
        <v>4500</v>
      </c>
      <c r="E190" s="36">
        <f>'2018 год Приложение  5'!F117</f>
        <v>-4500</v>
      </c>
      <c r="F190" s="36">
        <f>'2018 год Приложение  5'!G117</f>
        <v>0</v>
      </c>
    </row>
    <row r="191" spans="1:6" ht="31.5">
      <c r="A191" s="45" t="s">
        <v>300</v>
      </c>
      <c r="B191" s="42" t="s">
        <v>297</v>
      </c>
      <c r="C191" s="42"/>
      <c r="D191" s="36">
        <f>'2018 год Приложение  5'!E118</f>
        <v>68</v>
      </c>
      <c r="E191" s="36">
        <f>'2018 год Приложение  5'!F118</f>
        <v>0</v>
      </c>
      <c r="F191" s="36">
        <f>'2018 год Приложение  5'!G118</f>
        <v>68</v>
      </c>
    </row>
    <row r="192" spans="1:6" ht="31.5">
      <c r="A192" s="23" t="s">
        <v>15</v>
      </c>
      <c r="B192" s="42" t="s">
        <v>297</v>
      </c>
      <c r="C192" s="42" t="s">
        <v>10</v>
      </c>
      <c r="D192" s="36">
        <f>'2018 год Приложение  5'!E119</f>
        <v>68</v>
      </c>
      <c r="E192" s="36">
        <f>'2018 год Приложение  5'!F119</f>
        <v>0</v>
      </c>
      <c r="F192" s="36">
        <f>'2018 год Приложение  5'!G119</f>
        <v>68</v>
      </c>
    </row>
    <row r="193" spans="1:6" ht="31.5">
      <c r="A193" s="40" t="s">
        <v>62</v>
      </c>
      <c r="B193" s="42" t="s">
        <v>196</v>
      </c>
      <c r="C193" s="42"/>
      <c r="D193" s="36">
        <f>'2018 год Приложение  5'!E120</f>
        <v>58010.2</v>
      </c>
      <c r="E193" s="36">
        <f>'2018 год Приложение  5'!F120</f>
        <v>-1037.5</v>
      </c>
      <c r="F193" s="36">
        <f>'2018 год Приложение  5'!G120</f>
        <v>56972.7</v>
      </c>
    </row>
    <row r="194" spans="1:6" ht="31.5">
      <c r="A194" s="58" t="s">
        <v>12</v>
      </c>
      <c r="B194" s="42" t="s">
        <v>196</v>
      </c>
      <c r="C194" s="42" t="s">
        <v>13</v>
      </c>
      <c r="D194" s="36">
        <f>'2018 год Приложение  5'!E121</f>
        <v>58010.2</v>
      </c>
      <c r="E194" s="36">
        <f>'2018 год Приложение  5'!F121</f>
        <v>-1037.5</v>
      </c>
      <c r="F194" s="36">
        <f>'2018 год Приложение  5'!G121</f>
        <v>56972.7</v>
      </c>
    </row>
    <row r="195" spans="1:6" ht="63">
      <c r="A195" s="23" t="s">
        <v>395</v>
      </c>
      <c r="B195" s="42" t="s">
        <v>396</v>
      </c>
      <c r="C195" s="42"/>
      <c r="D195" s="36">
        <f>D196</f>
        <v>0</v>
      </c>
      <c r="E195" s="36">
        <f>E196</f>
        <v>1188.2</v>
      </c>
      <c r="F195" s="36">
        <f>F196</f>
        <v>1188.2</v>
      </c>
    </row>
    <row r="196" spans="1:6" ht="31.5">
      <c r="A196" s="58" t="s">
        <v>12</v>
      </c>
      <c r="B196" s="42" t="s">
        <v>396</v>
      </c>
      <c r="C196" s="42" t="s">
        <v>13</v>
      </c>
      <c r="D196" s="36">
        <f>'2018 год Приложение  5'!E123</f>
        <v>0</v>
      </c>
      <c r="E196" s="36">
        <f>'2018 год Приложение  5'!F123</f>
        <v>1188.2</v>
      </c>
      <c r="F196" s="36">
        <f>D196+E196</f>
        <v>1188.2</v>
      </c>
    </row>
    <row r="197" spans="1:6" ht="15.75">
      <c r="A197" s="59" t="s">
        <v>46</v>
      </c>
      <c r="B197" s="42" t="s">
        <v>197</v>
      </c>
      <c r="C197" s="42"/>
      <c r="D197" s="36">
        <f>'2018 год Приложение  5'!E124</f>
        <v>300.7</v>
      </c>
      <c r="E197" s="36">
        <f>'2018 год Приложение  5'!F124</f>
        <v>0</v>
      </c>
      <c r="F197" s="36">
        <f>'2018 год Приложение  5'!G124</f>
        <v>300.7</v>
      </c>
    </row>
    <row r="198" spans="1:6" ht="31.5">
      <c r="A198" s="59" t="s">
        <v>12</v>
      </c>
      <c r="B198" s="42" t="s">
        <v>197</v>
      </c>
      <c r="C198" s="42" t="s">
        <v>13</v>
      </c>
      <c r="D198" s="36">
        <f>'2018 год Приложение  5'!E125</f>
        <v>300.7</v>
      </c>
      <c r="E198" s="36">
        <f>'2018 год Приложение  5'!F125</f>
        <v>0</v>
      </c>
      <c r="F198" s="36">
        <f>'2018 год Приложение  5'!G125</f>
        <v>300.7</v>
      </c>
    </row>
    <row r="199" spans="1:6" ht="31.5">
      <c r="A199" s="102" t="s">
        <v>347</v>
      </c>
      <c r="B199" s="42" t="s">
        <v>346</v>
      </c>
      <c r="C199" s="16"/>
      <c r="D199" s="36">
        <f>'2018 год Приложение  5'!E126</f>
        <v>20</v>
      </c>
      <c r="E199" s="36">
        <f>'2018 год Приложение  5'!F126</f>
        <v>0</v>
      </c>
      <c r="F199" s="36">
        <f>'2018 год Приложение  5'!G126</f>
        <v>20</v>
      </c>
    </row>
    <row r="200" spans="1:6" ht="31.5">
      <c r="A200" s="23" t="s">
        <v>15</v>
      </c>
      <c r="B200" s="42" t="s">
        <v>346</v>
      </c>
      <c r="C200" s="16" t="s">
        <v>10</v>
      </c>
      <c r="D200" s="36">
        <f>'2018 год Приложение  5'!E127</f>
        <v>20</v>
      </c>
      <c r="E200" s="36">
        <f>'2018 год Приложение  5'!F127</f>
        <v>0</v>
      </c>
      <c r="F200" s="36">
        <f>'2018 год Приложение  5'!G127</f>
        <v>20</v>
      </c>
    </row>
    <row r="201" spans="1:6" ht="31.5">
      <c r="A201" s="59" t="s">
        <v>47</v>
      </c>
      <c r="B201" s="42" t="s">
        <v>198</v>
      </c>
      <c r="C201" s="42"/>
      <c r="D201" s="36">
        <f>'2018 год Приложение  5'!E128</f>
        <v>2000</v>
      </c>
      <c r="E201" s="36">
        <f>'2018 год Приложение  5'!F128</f>
        <v>0</v>
      </c>
      <c r="F201" s="36">
        <f>'2018 год Приложение  5'!G128</f>
        <v>2000</v>
      </c>
    </row>
    <row r="202" spans="1:6" ht="31.5">
      <c r="A202" s="23" t="s">
        <v>15</v>
      </c>
      <c r="B202" s="42" t="s">
        <v>198</v>
      </c>
      <c r="C202" s="42" t="s">
        <v>10</v>
      </c>
      <c r="D202" s="36">
        <f>'2018 год Приложение  5'!E129</f>
        <v>2000</v>
      </c>
      <c r="E202" s="36">
        <f>'2018 год Приложение  5'!F129</f>
        <v>0</v>
      </c>
      <c r="F202" s="36">
        <f>'2018 год Приложение  5'!G129</f>
        <v>2000</v>
      </c>
    </row>
    <row r="203" spans="1:6" ht="31.5">
      <c r="A203" s="23" t="s">
        <v>307</v>
      </c>
      <c r="B203" s="42" t="s">
        <v>272</v>
      </c>
      <c r="C203" s="16"/>
      <c r="D203" s="36">
        <f>'2018 год Приложение  5'!E130</f>
        <v>300</v>
      </c>
      <c r="E203" s="36">
        <f>'2018 год Приложение  5'!F130</f>
        <v>0</v>
      </c>
      <c r="F203" s="36">
        <f>'2018 год Приложение  5'!G130</f>
        <v>300</v>
      </c>
    </row>
    <row r="204" spans="1:6" ht="31.5">
      <c r="A204" s="23" t="s">
        <v>15</v>
      </c>
      <c r="B204" s="42" t="s">
        <v>272</v>
      </c>
      <c r="C204" s="16" t="s">
        <v>10</v>
      </c>
      <c r="D204" s="36">
        <f>'2018 год Приложение  5'!E131</f>
        <v>300</v>
      </c>
      <c r="E204" s="36">
        <f>'2018 год Приложение  5'!F131</f>
        <v>0</v>
      </c>
      <c r="F204" s="36">
        <f>'2018 год Приложение  5'!G131</f>
        <v>300</v>
      </c>
    </row>
    <row r="205" spans="1:6" ht="47.25">
      <c r="A205" s="23" t="s">
        <v>273</v>
      </c>
      <c r="B205" s="42" t="s">
        <v>290</v>
      </c>
      <c r="C205" s="16"/>
      <c r="D205" s="36">
        <f>'2018 год Приложение  5'!E132</f>
        <v>100</v>
      </c>
      <c r="E205" s="36">
        <f>'2018 год Приложение  5'!F132</f>
        <v>0</v>
      </c>
      <c r="F205" s="36">
        <f>'2018 год Приложение  5'!G132</f>
        <v>100</v>
      </c>
    </row>
    <row r="206" spans="1:6" ht="31.5">
      <c r="A206" s="23" t="s">
        <v>15</v>
      </c>
      <c r="B206" s="42" t="s">
        <v>290</v>
      </c>
      <c r="C206" s="16" t="s">
        <v>10</v>
      </c>
      <c r="D206" s="36">
        <f>'2018 год Приложение  5'!E133</f>
        <v>100</v>
      </c>
      <c r="E206" s="36">
        <f>'2018 год Приложение  5'!F133</f>
        <v>0</v>
      </c>
      <c r="F206" s="36">
        <f>'2018 год Приложение  5'!G133</f>
        <v>100</v>
      </c>
    </row>
    <row r="207" spans="1:6" ht="31.5">
      <c r="A207" s="29" t="s">
        <v>97</v>
      </c>
      <c r="B207" s="30" t="s">
        <v>212</v>
      </c>
      <c r="C207" s="30" t="s">
        <v>0</v>
      </c>
      <c r="D207" s="31">
        <f>D208+D213+D226+D256+D267</f>
        <v>153269.90000000002</v>
      </c>
      <c r="E207" s="31">
        <f>E208+E213+E226+E256+E267</f>
        <v>94.1</v>
      </c>
      <c r="F207" s="31">
        <f>F208+F213+F226+F256+F267</f>
        <v>153364</v>
      </c>
    </row>
    <row r="208" spans="1:6" ht="31.5">
      <c r="A208" s="11" t="s">
        <v>98</v>
      </c>
      <c r="B208" s="12" t="s">
        <v>213</v>
      </c>
      <c r="C208" s="12" t="s">
        <v>0</v>
      </c>
      <c r="D208" s="13">
        <f>D209</f>
        <v>19435.299999999996</v>
      </c>
      <c r="E208" s="13">
        <f>E209</f>
        <v>0</v>
      </c>
      <c r="F208" s="13">
        <f>F209</f>
        <v>19435.299999999996</v>
      </c>
    </row>
    <row r="209" spans="1:6" ht="31.5">
      <c r="A209" s="76" t="s">
        <v>16</v>
      </c>
      <c r="B209" s="16" t="s">
        <v>214</v>
      </c>
      <c r="C209" s="22"/>
      <c r="D209" s="21">
        <f>SUM(D210:D212)</f>
        <v>19435.299999999996</v>
      </c>
      <c r="E209" s="21">
        <f>SUM(E210:E212)</f>
        <v>0</v>
      </c>
      <c r="F209" s="21">
        <f>SUM(F210:F212)</f>
        <v>19435.299999999996</v>
      </c>
    </row>
    <row r="210" spans="1:6" ht="63">
      <c r="A210" s="55" t="s">
        <v>17</v>
      </c>
      <c r="B210" s="16" t="s">
        <v>214</v>
      </c>
      <c r="C210" s="42" t="s">
        <v>18</v>
      </c>
      <c r="D210" s="21">
        <f>'2018 год Приложение  5'!E358</f>
        <v>18119.6</v>
      </c>
      <c r="E210" s="21">
        <f>'2018 год Приложение  5'!F358</f>
        <v>0</v>
      </c>
      <c r="F210" s="21">
        <f>'2018 год Приложение  5'!G358</f>
        <v>18119.6</v>
      </c>
    </row>
    <row r="211" spans="1:6" ht="31.5">
      <c r="A211" s="45" t="s">
        <v>15</v>
      </c>
      <c r="B211" s="16" t="s">
        <v>214</v>
      </c>
      <c r="C211" s="42" t="s">
        <v>10</v>
      </c>
      <c r="D211" s="21">
        <f>'2018 год Приложение  5'!E359</f>
        <v>1292.1000000000001</v>
      </c>
      <c r="E211" s="21">
        <f>'2018 год Приложение  5'!F359</f>
        <v>0</v>
      </c>
      <c r="F211" s="21">
        <f>'2018 год Приложение  5'!G359</f>
        <v>1292.1000000000001</v>
      </c>
    </row>
    <row r="212" spans="1:6" ht="15.75">
      <c r="A212" s="77" t="s">
        <v>11</v>
      </c>
      <c r="B212" s="16" t="s">
        <v>214</v>
      </c>
      <c r="C212" s="42" t="s">
        <v>14</v>
      </c>
      <c r="D212" s="21">
        <f>'2018 год Приложение  5'!E360</f>
        <v>23.6</v>
      </c>
      <c r="E212" s="21">
        <f>'2018 год Приложение  5'!F360</f>
        <v>0</v>
      </c>
      <c r="F212" s="21">
        <f>'2018 год Приложение  5'!G360</f>
        <v>23.6</v>
      </c>
    </row>
    <row r="213" spans="1:6" ht="31.5">
      <c r="A213" s="11" t="s">
        <v>99</v>
      </c>
      <c r="B213" s="12" t="s">
        <v>215</v>
      </c>
      <c r="C213" s="12" t="s">
        <v>0</v>
      </c>
      <c r="D213" s="13">
        <f>D214+D216+D218+D222</f>
        <v>24360.1</v>
      </c>
      <c r="E213" s="13">
        <f>E214+E216+E218+E222</f>
        <v>0</v>
      </c>
      <c r="F213" s="13">
        <f>F214+F216+F218+F222</f>
        <v>24360.1</v>
      </c>
    </row>
    <row r="214" spans="1:6" ht="47.25">
      <c r="A214" s="17" t="s">
        <v>66</v>
      </c>
      <c r="B214" s="16" t="s">
        <v>216</v>
      </c>
      <c r="C214" s="8"/>
      <c r="D214" s="9">
        <f>D215</f>
        <v>3673</v>
      </c>
      <c r="E214" s="9">
        <f>E215</f>
        <v>0</v>
      </c>
      <c r="F214" s="9">
        <f>F215</f>
        <v>3673</v>
      </c>
    </row>
    <row r="215" spans="1:6" ht="31.5">
      <c r="A215" s="45" t="s">
        <v>15</v>
      </c>
      <c r="B215" s="16" t="s">
        <v>216</v>
      </c>
      <c r="C215" s="42" t="s">
        <v>10</v>
      </c>
      <c r="D215" s="21">
        <f>'2018 год Приложение  5'!E289</f>
        <v>3673</v>
      </c>
      <c r="E215" s="21">
        <f>'2018 год Приложение  5'!F289</f>
        <v>0</v>
      </c>
      <c r="F215" s="21">
        <f>'2018 год Приложение  5'!G289</f>
        <v>3673</v>
      </c>
    </row>
    <row r="216" spans="1:6" ht="23.25" customHeight="1">
      <c r="A216" s="56" t="s">
        <v>20</v>
      </c>
      <c r="B216" s="16" t="s">
        <v>217</v>
      </c>
      <c r="C216" s="22"/>
      <c r="D216" s="21">
        <f>D217</f>
        <v>300</v>
      </c>
      <c r="E216" s="21">
        <f>E217</f>
        <v>0</v>
      </c>
      <c r="F216" s="21">
        <f>F217</f>
        <v>300</v>
      </c>
    </row>
    <row r="217" spans="1:6" ht="31.5">
      <c r="A217" s="45" t="s">
        <v>15</v>
      </c>
      <c r="B217" s="16" t="s">
        <v>217</v>
      </c>
      <c r="C217" s="42" t="s">
        <v>10</v>
      </c>
      <c r="D217" s="21">
        <f>'2018 год Приложение  5'!E291</f>
        <v>300</v>
      </c>
      <c r="E217" s="21">
        <f>'2018 год Приложение  5'!F291</f>
        <v>0</v>
      </c>
      <c r="F217" s="21">
        <f>'2018 год Приложение  5'!G291</f>
        <v>300</v>
      </c>
    </row>
    <row r="218" spans="1:6" ht="31.5">
      <c r="A218" s="56" t="s">
        <v>16</v>
      </c>
      <c r="B218" s="16" t="s">
        <v>218</v>
      </c>
      <c r="C218" s="22"/>
      <c r="D218" s="21">
        <f>SUM(D219:D221)</f>
        <v>15972.1</v>
      </c>
      <c r="E218" s="21">
        <f>SUM(E219:E221)</f>
        <v>0</v>
      </c>
      <c r="F218" s="21">
        <f>SUM(F219:F221)</f>
        <v>15972.1</v>
      </c>
    </row>
    <row r="219" spans="1:6" ht="63">
      <c r="A219" s="55" t="s">
        <v>17</v>
      </c>
      <c r="B219" s="16" t="s">
        <v>218</v>
      </c>
      <c r="C219" s="42" t="s">
        <v>18</v>
      </c>
      <c r="D219" s="21">
        <f>'2018 год Приложение  5'!E293</f>
        <v>14145.5</v>
      </c>
      <c r="E219" s="21">
        <f>'2018 год Приложение  5'!F293</f>
        <v>0</v>
      </c>
      <c r="F219" s="21">
        <f>'2018 год Приложение  5'!G293</f>
        <v>14145.5</v>
      </c>
    </row>
    <row r="220" spans="1:6" ht="31.5">
      <c r="A220" s="45" t="s">
        <v>15</v>
      </c>
      <c r="B220" s="16" t="s">
        <v>218</v>
      </c>
      <c r="C220" s="42" t="s">
        <v>10</v>
      </c>
      <c r="D220" s="21">
        <f>'2018 год Приложение  5'!E294</f>
        <v>1811.6</v>
      </c>
      <c r="E220" s="21">
        <f>'2018 год Приложение  5'!F294</f>
        <v>0</v>
      </c>
      <c r="F220" s="21">
        <f>'2018 год Приложение  5'!G294</f>
        <v>1811.6</v>
      </c>
    </row>
    <row r="221" spans="1:6" ht="15.75">
      <c r="A221" s="74" t="s">
        <v>11</v>
      </c>
      <c r="B221" s="16" t="s">
        <v>218</v>
      </c>
      <c r="C221" s="42" t="s">
        <v>14</v>
      </c>
      <c r="D221" s="21">
        <f>'2018 год Приложение  5'!E295</f>
        <v>15</v>
      </c>
      <c r="E221" s="21">
        <f>'2018 год Приложение  5'!F295</f>
        <v>0</v>
      </c>
      <c r="F221" s="21">
        <f>'2018 год Приложение  5'!G295</f>
        <v>15</v>
      </c>
    </row>
    <row r="222" spans="1:6" ht="31.5">
      <c r="A222" s="56" t="s">
        <v>56</v>
      </c>
      <c r="B222" s="16" t="s">
        <v>219</v>
      </c>
      <c r="C222" s="22"/>
      <c r="D222" s="21">
        <f>SUM(D223:D225)</f>
        <v>4415</v>
      </c>
      <c r="E222" s="21">
        <f>SUM(E223:E225)</f>
        <v>0</v>
      </c>
      <c r="F222" s="21">
        <f>SUM(F223:F225)</f>
        <v>4415</v>
      </c>
    </row>
    <row r="223" spans="1:6" ht="63">
      <c r="A223" s="44" t="s">
        <v>17</v>
      </c>
      <c r="B223" s="16" t="s">
        <v>219</v>
      </c>
      <c r="C223" s="22" t="s">
        <v>18</v>
      </c>
      <c r="D223" s="21">
        <f>'2018 год Приложение  5'!E297</f>
        <v>1007.0999999999999</v>
      </c>
      <c r="E223" s="21">
        <f>'2018 год Приложение  5'!F297</f>
        <v>0</v>
      </c>
      <c r="F223" s="21">
        <f>'2018 год Приложение  5'!G297</f>
        <v>1007.0999999999999</v>
      </c>
    </row>
    <row r="224" spans="1:6" ht="31.5">
      <c r="A224" s="45" t="s">
        <v>15</v>
      </c>
      <c r="B224" s="16" t="s">
        <v>219</v>
      </c>
      <c r="C224" s="42" t="s">
        <v>10</v>
      </c>
      <c r="D224" s="21">
        <f>'2018 год Приложение  5'!E298</f>
        <v>2707.9</v>
      </c>
      <c r="E224" s="21">
        <f>'2018 год Приложение  5'!F298</f>
        <v>0</v>
      </c>
      <c r="F224" s="21">
        <f>'2018 год Приложение  5'!G298</f>
        <v>2707.9</v>
      </c>
    </row>
    <row r="225" spans="1:6" ht="15.75">
      <c r="A225" s="74" t="s">
        <v>11</v>
      </c>
      <c r="B225" s="16" t="s">
        <v>219</v>
      </c>
      <c r="C225" s="42" t="s">
        <v>14</v>
      </c>
      <c r="D225" s="21">
        <f>'2018 год Приложение  5'!E299</f>
        <v>700</v>
      </c>
      <c r="E225" s="21">
        <f>'2018 год Приложение  5'!F299</f>
        <v>0</v>
      </c>
      <c r="F225" s="21">
        <f>'2018 год Приложение  5'!G299</f>
        <v>700</v>
      </c>
    </row>
    <row r="226" spans="1:6" ht="15.75">
      <c r="A226" s="11" t="s">
        <v>100</v>
      </c>
      <c r="B226" s="12" t="s">
        <v>220</v>
      </c>
      <c r="C226" s="12" t="s">
        <v>0</v>
      </c>
      <c r="D226" s="13">
        <f>D227+D229+D234+D241+D244+D247+D250+D253+D238</f>
        <v>108517.50000000001</v>
      </c>
      <c r="E226" s="13">
        <f>E227+E229+E234+E241+E244+E247+E250+E253+E238</f>
        <v>77.3</v>
      </c>
      <c r="F226" s="13">
        <f>F227+F229+F234+F241+F244+F247+F250+F253+F238</f>
        <v>108594.80000000002</v>
      </c>
    </row>
    <row r="227" spans="1:6" ht="31.5">
      <c r="A227" s="17" t="s">
        <v>22</v>
      </c>
      <c r="B227" s="16" t="s">
        <v>221</v>
      </c>
      <c r="C227" s="8"/>
      <c r="D227" s="9">
        <f>D228</f>
        <v>200</v>
      </c>
      <c r="E227" s="9">
        <f>E228</f>
        <v>0</v>
      </c>
      <c r="F227" s="9">
        <f>F228</f>
        <v>200</v>
      </c>
    </row>
    <row r="228" spans="1:6" ht="31.5">
      <c r="A228" s="60" t="s">
        <v>15</v>
      </c>
      <c r="B228" s="16" t="s">
        <v>221</v>
      </c>
      <c r="C228" s="27" t="s">
        <v>10</v>
      </c>
      <c r="D228" s="36">
        <f>'2018 год Приложение  5'!E137</f>
        <v>200</v>
      </c>
      <c r="E228" s="36">
        <f>'2018 год Приложение  5'!F137</f>
        <v>0</v>
      </c>
      <c r="F228" s="36">
        <f>'2018 год Приложение  5'!G137</f>
        <v>200</v>
      </c>
    </row>
    <row r="229" spans="1:6" ht="31.5">
      <c r="A229" s="78" t="s">
        <v>16</v>
      </c>
      <c r="B229" s="16" t="s">
        <v>222</v>
      </c>
      <c r="C229" s="35"/>
      <c r="D229" s="36">
        <f>SUM(D230:D233)</f>
        <v>94772.3</v>
      </c>
      <c r="E229" s="36">
        <f>SUM(E230:E233)</f>
        <v>94.1</v>
      </c>
      <c r="F229" s="36">
        <f>SUM(F230:F233)</f>
        <v>94866.40000000001</v>
      </c>
    </row>
    <row r="230" spans="1:6" ht="63">
      <c r="A230" s="69" t="s">
        <v>17</v>
      </c>
      <c r="B230" s="16" t="s">
        <v>222</v>
      </c>
      <c r="C230" s="27" t="s">
        <v>18</v>
      </c>
      <c r="D230" s="36">
        <f>'2018 год Приложение  5'!E139</f>
        <v>76559</v>
      </c>
      <c r="E230" s="36">
        <f>'2018 год Приложение  5'!F139</f>
        <v>94.1</v>
      </c>
      <c r="F230" s="36">
        <f>'2018 год Приложение  5'!G139</f>
        <v>76653.1</v>
      </c>
    </row>
    <row r="231" spans="1:6" ht="31.5">
      <c r="A231" s="79" t="s">
        <v>15</v>
      </c>
      <c r="B231" s="16" t="s">
        <v>222</v>
      </c>
      <c r="C231" s="27" t="s">
        <v>10</v>
      </c>
      <c r="D231" s="36">
        <f>'2018 год Приложение  5'!E140</f>
        <v>10006</v>
      </c>
      <c r="E231" s="36">
        <f>'2018 год Приложение  5'!F140</f>
        <v>0</v>
      </c>
      <c r="F231" s="36">
        <f>'2018 год Приложение  5'!G140</f>
        <v>10006</v>
      </c>
    </row>
    <row r="232" spans="1:6" ht="15.75">
      <c r="A232" s="68" t="s">
        <v>86</v>
      </c>
      <c r="B232" s="16" t="s">
        <v>222</v>
      </c>
      <c r="C232" s="27" t="s">
        <v>19</v>
      </c>
      <c r="D232" s="36">
        <f>'2018 год Приложение  5'!E141</f>
        <v>7850.3</v>
      </c>
      <c r="E232" s="36">
        <f>'2018 год Приложение  5'!F141</f>
        <v>0</v>
      </c>
      <c r="F232" s="36">
        <f>'2018 год Приложение  5'!G141</f>
        <v>7850.3</v>
      </c>
    </row>
    <row r="233" spans="1:6" ht="15.75">
      <c r="A233" s="80" t="s">
        <v>11</v>
      </c>
      <c r="B233" s="16" t="s">
        <v>222</v>
      </c>
      <c r="C233" s="27" t="s">
        <v>14</v>
      </c>
      <c r="D233" s="36">
        <f>'2018 год Приложение  5'!E142</f>
        <v>357</v>
      </c>
      <c r="E233" s="36">
        <f>'2018 год Приложение  5'!F142</f>
        <v>0</v>
      </c>
      <c r="F233" s="36">
        <f>'2018 год Приложение  5'!G142</f>
        <v>357</v>
      </c>
    </row>
    <row r="234" spans="1:6" ht="31.5">
      <c r="A234" s="17" t="s">
        <v>63</v>
      </c>
      <c r="B234" s="16" t="s">
        <v>223</v>
      </c>
      <c r="C234" s="8"/>
      <c r="D234" s="9">
        <f>D236+D235+D237</f>
        <v>10814.7</v>
      </c>
      <c r="E234" s="9">
        <f>E236+E235+E237</f>
        <v>0</v>
      </c>
      <c r="F234" s="9">
        <f>F236+F235+F237</f>
        <v>10814.7</v>
      </c>
    </row>
    <row r="235" spans="1:6" ht="63">
      <c r="A235" s="60" t="s">
        <v>17</v>
      </c>
      <c r="B235" s="16" t="s">
        <v>223</v>
      </c>
      <c r="C235" s="27" t="s">
        <v>18</v>
      </c>
      <c r="D235" s="36">
        <f>'2018 год Приложение  5'!E144</f>
        <v>9183</v>
      </c>
      <c r="E235" s="36">
        <f>'2018 год Приложение  5'!F144</f>
        <v>0</v>
      </c>
      <c r="F235" s="36">
        <f>'2018 год Приложение  5'!G144</f>
        <v>9183</v>
      </c>
    </row>
    <row r="236" spans="1:6" ht="31.5">
      <c r="A236" s="79" t="s">
        <v>15</v>
      </c>
      <c r="B236" s="16" t="s">
        <v>223</v>
      </c>
      <c r="C236" s="27" t="s">
        <v>10</v>
      </c>
      <c r="D236" s="36">
        <f>'2018 год Приложение  5'!E145</f>
        <v>1275.7</v>
      </c>
      <c r="E236" s="36">
        <f>'2018 год Приложение  5'!F145</f>
        <v>0</v>
      </c>
      <c r="F236" s="36">
        <f>'2018 год Приложение  5'!G145</f>
        <v>1275.7</v>
      </c>
    </row>
    <row r="237" spans="1:6" ht="15.75">
      <c r="A237" s="17" t="s">
        <v>11</v>
      </c>
      <c r="B237" s="16" t="s">
        <v>223</v>
      </c>
      <c r="C237" s="27" t="s">
        <v>14</v>
      </c>
      <c r="D237" s="36">
        <f>'2018 год Приложение  5'!E146</f>
        <v>356</v>
      </c>
      <c r="E237" s="36">
        <f>'2018 год Приложение  5'!F146</f>
        <v>0</v>
      </c>
      <c r="F237" s="36">
        <f>'2018 год Приложение  5'!G146</f>
        <v>356</v>
      </c>
    </row>
    <row r="238" spans="1:6" ht="84.75" customHeight="1">
      <c r="A238" s="105" t="s">
        <v>384</v>
      </c>
      <c r="B238" s="27" t="s">
        <v>265</v>
      </c>
      <c r="C238" s="27"/>
      <c r="D238" s="37">
        <f>D239+D240</f>
        <v>47.8</v>
      </c>
      <c r="E238" s="37">
        <f>E239+E240</f>
        <v>0</v>
      </c>
      <c r="F238" s="37">
        <f>F239+F240</f>
        <v>47.8</v>
      </c>
    </row>
    <row r="239" spans="1:6" ht="63">
      <c r="A239" s="44" t="s">
        <v>17</v>
      </c>
      <c r="B239" s="27" t="s">
        <v>265</v>
      </c>
      <c r="C239" s="27" t="s">
        <v>18</v>
      </c>
      <c r="D239" s="37">
        <f>'2018 год Приложение  5'!E148</f>
        <v>32.8</v>
      </c>
      <c r="E239" s="37">
        <f>'2018 год Приложение  5'!F148</f>
        <v>0</v>
      </c>
      <c r="F239" s="37">
        <f>'2018 год Приложение  5'!G148</f>
        <v>32.8</v>
      </c>
    </row>
    <row r="240" spans="1:6" ht="31.5">
      <c r="A240" s="45" t="s">
        <v>15</v>
      </c>
      <c r="B240" s="27" t="s">
        <v>265</v>
      </c>
      <c r="C240" s="27" t="s">
        <v>10</v>
      </c>
      <c r="D240" s="37">
        <f>'2018 год Приложение  5'!E149</f>
        <v>15</v>
      </c>
      <c r="E240" s="37">
        <f>'2018 год Приложение  5'!F149</f>
        <v>0</v>
      </c>
      <c r="F240" s="37">
        <f>'2018 год Приложение  5'!G149</f>
        <v>15</v>
      </c>
    </row>
    <row r="241" spans="1:6" ht="78.75">
      <c r="A241" s="38" t="s">
        <v>279</v>
      </c>
      <c r="B241" s="27" t="s">
        <v>231</v>
      </c>
      <c r="C241" s="35"/>
      <c r="D241" s="37">
        <f>D242+D243</f>
        <v>100.8</v>
      </c>
      <c r="E241" s="37">
        <f>E242+E243</f>
        <v>0</v>
      </c>
      <c r="F241" s="37">
        <f>F242+F243</f>
        <v>100.8</v>
      </c>
    </row>
    <row r="242" spans="1:6" ht="63">
      <c r="A242" s="70" t="s">
        <v>17</v>
      </c>
      <c r="B242" s="27" t="s">
        <v>231</v>
      </c>
      <c r="C242" s="27" t="s">
        <v>18</v>
      </c>
      <c r="D242" s="37">
        <f>'2018 год Приложение  5'!E151</f>
        <v>98.5</v>
      </c>
      <c r="E242" s="37">
        <f>'2018 год Приложение  5'!F151</f>
        <v>0</v>
      </c>
      <c r="F242" s="37">
        <f>'2018 год Приложение  5'!G151</f>
        <v>98.5</v>
      </c>
    </row>
    <row r="243" spans="1:6" ht="31.5">
      <c r="A243" s="79" t="s">
        <v>15</v>
      </c>
      <c r="B243" s="27" t="s">
        <v>231</v>
      </c>
      <c r="C243" s="27" t="s">
        <v>10</v>
      </c>
      <c r="D243" s="37">
        <f>'2018 год Приложение  5'!E152</f>
        <v>2.3</v>
      </c>
      <c r="E243" s="37">
        <f>'2018 год Приложение  5'!F152</f>
        <v>0</v>
      </c>
      <c r="F243" s="37">
        <f>'2018 год Приложение  5'!G152</f>
        <v>2.3</v>
      </c>
    </row>
    <row r="244" spans="1:6" ht="78.75">
      <c r="A244" s="39" t="s">
        <v>386</v>
      </c>
      <c r="B244" s="27" t="s">
        <v>232</v>
      </c>
      <c r="C244" s="35"/>
      <c r="D244" s="37">
        <f>D245+D246</f>
        <v>70.6</v>
      </c>
      <c r="E244" s="37">
        <f>E245+E246</f>
        <v>0</v>
      </c>
      <c r="F244" s="37">
        <f>F245+F246</f>
        <v>70.6</v>
      </c>
    </row>
    <row r="245" spans="1:6" ht="63">
      <c r="A245" s="70" t="s">
        <v>17</v>
      </c>
      <c r="B245" s="27" t="s">
        <v>232</v>
      </c>
      <c r="C245" s="27" t="s">
        <v>18</v>
      </c>
      <c r="D245" s="37">
        <f>'2018 год Приложение  5'!E154</f>
        <v>65.6</v>
      </c>
      <c r="E245" s="37">
        <f>'2018 год Приложение  5'!F154</f>
        <v>0</v>
      </c>
      <c r="F245" s="37">
        <f>'2018 год Приложение  5'!G154</f>
        <v>65.6</v>
      </c>
    </row>
    <row r="246" spans="1:6" ht="31.5">
      <c r="A246" s="79" t="s">
        <v>15</v>
      </c>
      <c r="B246" s="27" t="s">
        <v>232</v>
      </c>
      <c r="C246" s="27" t="s">
        <v>10</v>
      </c>
      <c r="D246" s="37">
        <f>'2018 год Приложение  5'!E155</f>
        <v>5</v>
      </c>
      <c r="E246" s="37">
        <f>'2018 год Приложение  5'!F155</f>
        <v>0</v>
      </c>
      <c r="F246" s="37">
        <f>'2018 год Приложение  5'!G155</f>
        <v>5</v>
      </c>
    </row>
    <row r="247" spans="1:6" ht="126">
      <c r="A247" s="128" t="s">
        <v>285</v>
      </c>
      <c r="B247" s="42" t="s">
        <v>233</v>
      </c>
      <c r="C247" s="35"/>
      <c r="D247" s="36">
        <f>D248+D249</f>
        <v>755.6</v>
      </c>
      <c r="E247" s="36">
        <f>E248+E249</f>
        <v>0</v>
      </c>
      <c r="F247" s="36">
        <f>F248+F249</f>
        <v>755.6</v>
      </c>
    </row>
    <row r="248" spans="1:6" ht="63">
      <c r="A248" s="70" t="s">
        <v>17</v>
      </c>
      <c r="B248" s="42" t="s">
        <v>233</v>
      </c>
      <c r="C248" s="27" t="s">
        <v>18</v>
      </c>
      <c r="D248" s="36">
        <f>'2018 год Приложение  5'!E157</f>
        <v>738.7</v>
      </c>
      <c r="E248" s="36">
        <f>'2018 год Приложение  5'!F157</f>
        <v>0</v>
      </c>
      <c r="F248" s="36">
        <f>'2018 год Приложение  5'!G157</f>
        <v>738.7</v>
      </c>
    </row>
    <row r="249" spans="1:6" ht="31.5">
      <c r="A249" s="79" t="s">
        <v>15</v>
      </c>
      <c r="B249" s="42" t="s">
        <v>233</v>
      </c>
      <c r="C249" s="27" t="s">
        <v>10</v>
      </c>
      <c r="D249" s="36">
        <f>'2018 год Приложение  5'!E158</f>
        <v>16.9</v>
      </c>
      <c r="E249" s="36">
        <f>'2018 год Приложение  5'!F158</f>
        <v>0</v>
      </c>
      <c r="F249" s="36">
        <f>'2018 год Приложение  5'!G158</f>
        <v>16.9</v>
      </c>
    </row>
    <row r="250" spans="1:6" ht="63">
      <c r="A250" s="24" t="s">
        <v>267</v>
      </c>
      <c r="B250" s="27" t="s">
        <v>234</v>
      </c>
      <c r="C250" s="35"/>
      <c r="D250" s="37">
        <f>D251+D252</f>
        <v>70.7</v>
      </c>
      <c r="E250" s="37">
        <f>E251+E252</f>
        <v>0</v>
      </c>
      <c r="F250" s="37">
        <f>F251+F252</f>
        <v>70.7</v>
      </c>
    </row>
    <row r="251" spans="1:6" ht="63">
      <c r="A251" s="70" t="s">
        <v>17</v>
      </c>
      <c r="B251" s="27" t="s">
        <v>234</v>
      </c>
      <c r="C251" s="27" t="s">
        <v>18</v>
      </c>
      <c r="D251" s="36">
        <f>'2018 год Приложение  5'!E160</f>
        <v>65.7</v>
      </c>
      <c r="E251" s="36">
        <f>'2018 год Приложение  5'!F160</f>
        <v>0</v>
      </c>
      <c r="F251" s="36">
        <f>'2018 год Приложение  5'!G160</f>
        <v>65.7</v>
      </c>
    </row>
    <row r="252" spans="1:6" ht="31.5">
      <c r="A252" s="79" t="s">
        <v>15</v>
      </c>
      <c r="B252" s="27" t="s">
        <v>234</v>
      </c>
      <c r="C252" s="27" t="s">
        <v>10</v>
      </c>
      <c r="D252" s="36">
        <f>'2018 год Приложение  5'!E161</f>
        <v>5</v>
      </c>
      <c r="E252" s="36">
        <f>'2018 год Приложение  5'!F161</f>
        <v>0</v>
      </c>
      <c r="F252" s="36">
        <f>'2018 год Приложение  5'!G161</f>
        <v>5</v>
      </c>
    </row>
    <row r="253" spans="1:6" ht="31.5">
      <c r="A253" s="45" t="s">
        <v>56</v>
      </c>
      <c r="B253" s="16" t="s">
        <v>224</v>
      </c>
      <c r="C253" s="42"/>
      <c r="D253" s="9">
        <f>D254+D255</f>
        <v>1685</v>
      </c>
      <c r="E253" s="9">
        <f>E254+E255</f>
        <v>-16.799999999999997</v>
      </c>
      <c r="F253" s="9">
        <f>F254+F255</f>
        <v>1668.2</v>
      </c>
    </row>
    <row r="254" spans="1:6" ht="31.5">
      <c r="A254" s="60" t="s">
        <v>15</v>
      </c>
      <c r="B254" s="16" t="s">
        <v>224</v>
      </c>
      <c r="C254" s="27" t="s">
        <v>10</v>
      </c>
      <c r="D254" s="36">
        <f>'2018 год Приложение  5'!E163</f>
        <v>1285</v>
      </c>
      <c r="E254" s="36">
        <f>'2018 год Приложение  5'!F163</f>
        <v>32.2</v>
      </c>
      <c r="F254" s="36">
        <f>'2018 год Приложение  5'!G163</f>
        <v>1317.2</v>
      </c>
    </row>
    <row r="255" spans="1:6" ht="15.75">
      <c r="A255" s="45" t="s">
        <v>11</v>
      </c>
      <c r="B255" s="16" t="s">
        <v>224</v>
      </c>
      <c r="C255" s="27" t="s">
        <v>14</v>
      </c>
      <c r="D255" s="36">
        <f>'2018 год Приложение  5'!E164</f>
        <v>400</v>
      </c>
      <c r="E255" s="36">
        <f>'2018 год Приложение  5'!F164</f>
        <v>-49</v>
      </c>
      <c r="F255" s="36">
        <f>'2018 год Приложение  5'!G164</f>
        <v>351</v>
      </c>
    </row>
    <row r="256" spans="1:6" ht="15.75">
      <c r="A256" s="11" t="s">
        <v>90</v>
      </c>
      <c r="B256" s="12" t="s">
        <v>225</v>
      </c>
      <c r="C256" s="12" t="s">
        <v>0</v>
      </c>
      <c r="D256" s="13">
        <f>D257+D261+D265+D263+D259</f>
        <v>952</v>
      </c>
      <c r="E256" s="13">
        <f>E257+E261+E265+E263+E259</f>
        <v>16.8</v>
      </c>
      <c r="F256" s="13">
        <f>F257+F261+F265+F263+F259</f>
        <v>968.8</v>
      </c>
    </row>
    <row r="257" spans="1:6" ht="47.25">
      <c r="A257" s="17" t="s">
        <v>23</v>
      </c>
      <c r="B257" s="16" t="s">
        <v>226</v>
      </c>
      <c r="C257" s="8"/>
      <c r="D257" s="9">
        <f>D258</f>
        <v>47</v>
      </c>
      <c r="E257" s="9">
        <f>E258</f>
        <v>0</v>
      </c>
      <c r="F257" s="9">
        <f>F258</f>
        <v>47</v>
      </c>
    </row>
    <row r="258" spans="1:6" ht="31.5">
      <c r="A258" s="60" t="s">
        <v>15</v>
      </c>
      <c r="B258" s="16" t="s">
        <v>226</v>
      </c>
      <c r="C258" s="27" t="s">
        <v>10</v>
      </c>
      <c r="D258" s="36">
        <f>'2018 год Приложение  5'!E167</f>
        <v>47</v>
      </c>
      <c r="E258" s="36">
        <f>'2018 год Приложение  5'!F167</f>
        <v>0</v>
      </c>
      <c r="F258" s="36">
        <f>'2018 год Приложение  5'!G167</f>
        <v>47</v>
      </c>
    </row>
    <row r="259" spans="1:6" ht="37.5" customHeight="1">
      <c r="A259" s="45" t="s">
        <v>348</v>
      </c>
      <c r="B259" s="16" t="s">
        <v>349</v>
      </c>
      <c r="C259" s="8"/>
      <c r="D259" s="36">
        <f>D260</f>
        <v>60</v>
      </c>
      <c r="E259" s="36">
        <f>E260</f>
        <v>0</v>
      </c>
      <c r="F259" s="36">
        <f>F260</f>
        <v>60</v>
      </c>
    </row>
    <row r="260" spans="1:6" ht="31.5">
      <c r="A260" s="45" t="s">
        <v>15</v>
      </c>
      <c r="B260" s="16" t="s">
        <v>349</v>
      </c>
      <c r="C260" s="42" t="s">
        <v>10</v>
      </c>
      <c r="D260" s="36">
        <f>'2018 год Приложение  5'!E169</f>
        <v>60</v>
      </c>
      <c r="E260" s="36">
        <f>'2018 год Приложение  5'!F169</f>
        <v>0</v>
      </c>
      <c r="F260" s="36">
        <f>'2018 год Приложение  5'!G169</f>
        <v>60</v>
      </c>
    </row>
    <row r="261" spans="1:6" ht="63">
      <c r="A261" s="17" t="s">
        <v>24</v>
      </c>
      <c r="B261" s="16" t="s">
        <v>227</v>
      </c>
      <c r="C261" s="8"/>
      <c r="D261" s="9">
        <f>D262</f>
        <v>590</v>
      </c>
      <c r="E261" s="9">
        <f>E262</f>
        <v>0</v>
      </c>
      <c r="F261" s="9">
        <f>F262</f>
        <v>590</v>
      </c>
    </row>
    <row r="262" spans="1:6" ht="31.5">
      <c r="A262" s="60" t="s">
        <v>15</v>
      </c>
      <c r="B262" s="16" t="s">
        <v>227</v>
      </c>
      <c r="C262" s="27" t="s">
        <v>10</v>
      </c>
      <c r="D262" s="36">
        <f>'2018 год Приложение  5'!E171</f>
        <v>590</v>
      </c>
      <c r="E262" s="36">
        <f>'2018 год Приложение  5'!F171</f>
        <v>0</v>
      </c>
      <c r="F262" s="36">
        <f>'2018 год Приложение  5'!G171</f>
        <v>590</v>
      </c>
    </row>
    <row r="263" spans="1:6" ht="31.5">
      <c r="A263" s="45" t="s">
        <v>275</v>
      </c>
      <c r="B263" s="16" t="s">
        <v>274</v>
      </c>
      <c r="C263" s="35"/>
      <c r="D263" s="36">
        <f>'2018 год Приложение  5'!E172</f>
        <v>155</v>
      </c>
      <c r="E263" s="36">
        <f>'2018 год Приложение  5'!F172</f>
        <v>16.8</v>
      </c>
      <c r="F263" s="36">
        <f>'2018 год Приложение  5'!G172</f>
        <v>171.8</v>
      </c>
    </row>
    <row r="264" spans="1:6" ht="31.5">
      <c r="A264" s="45" t="s">
        <v>15</v>
      </c>
      <c r="B264" s="16" t="s">
        <v>274</v>
      </c>
      <c r="C264" s="27" t="s">
        <v>10</v>
      </c>
      <c r="D264" s="36">
        <f>'2018 год Приложение  5'!E173</f>
        <v>155</v>
      </c>
      <c r="E264" s="36">
        <f>'2018 год Приложение  5'!F173</f>
        <v>16.8</v>
      </c>
      <c r="F264" s="36">
        <f>'2018 год Приложение  5'!G173</f>
        <v>171.8</v>
      </c>
    </row>
    <row r="265" spans="1:6" ht="15.75">
      <c r="A265" s="72" t="s">
        <v>76</v>
      </c>
      <c r="B265" s="16" t="s">
        <v>228</v>
      </c>
      <c r="C265" s="35"/>
      <c r="D265" s="36">
        <f>'2018 год Приложение  5'!E174</f>
        <v>100</v>
      </c>
      <c r="E265" s="36">
        <f>'2018 год Приложение  5'!F174</f>
        <v>0</v>
      </c>
      <c r="F265" s="36">
        <f>'2018 год Приложение  5'!G174</f>
        <v>100</v>
      </c>
    </row>
    <row r="266" spans="1:6" ht="31.5">
      <c r="A266" s="60" t="s">
        <v>15</v>
      </c>
      <c r="B266" s="16" t="s">
        <v>228</v>
      </c>
      <c r="C266" s="27" t="s">
        <v>10</v>
      </c>
      <c r="D266" s="36">
        <f>'2018 год Приложение  5'!E175</f>
        <v>100</v>
      </c>
      <c r="E266" s="36">
        <f>'2018 год Приложение  5'!F175</f>
        <v>0</v>
      </c>
      <c r="F266" s="36">
        <f>'2018 год Приложение  5'!G175</f>
        <v>100</v>
      </c>
    </row>
    <row r="267" spans="1:6" ht="31.5">
      <c r="A267" s="11" t="s">
        <v>101</v>
      </c>
      <c r="B267" s="12" t="s">
        <v>229</v>
      </c>
      <c r="C267" s="12" t="s">
        <v>0</v>
      </c>
      <c r="D267" s="13">
        <f aca="true" t="shared" si="1" ref="D267:F268">D268</f>
        <v>5</v>
      </c>
      <c r="E267" s="13">
        <f t="shared" si="1"/>
        <v>0</v>
      </c>
      <c r="F267" s="13">
        <f t="shared" si="1"/>
        <v>5</v>
      </c>
    </row>
    <row r="268" spans="1:6" ht="31.5">
      <c r="A268" s="71" t="s">
        <v>109</v>
      </c>
      <c r="B268" s="16" t="s">
        <v>230</v>
      </c>
      <c r="C268" s="35"/>
      <c r="D268" s="36">
        <f t="shared" si="1"/>
        <v>5</v>
      </c>
      <c r="E268" s="36">
        <f t="shared" si="1"/>
        <v>0</v>
      </c>
      <c r="F268" s="36">
        <f t="shared" si="1"/>
        <v>5</v>
      </c>
    </row>
    <row r="269" spans="1:6" ht="31.5">
      <c r="A269" s="60" t="s">
        <v>15</v>
      </c>
      <c r="B269" s="16" t="s">
        <v>230</v>
      </c>
      <c r="C269" s="27" t="s">
        <v>10</v>
      </c>
      <c r="D269" s="36">
        <f>'2018 год Приложение  5'!E178</f>
        <v>5</v>
      </c>
      <c r="E269" s="36">
        <f>'2018 год Приложение  5'!F178</f>
        <v>0</v>
      </c>
      <c r="F269" s="36">
        <f>'2018 год Приложение  5'!G178</f>
        <v>5</v>
      </c>
    </row>
    <row r="270" spans="1:6" ht="31.5">
      <c r="A270" s="29" t="s">
        <v>102</v>
      </c>
      <c r="B270" s="30" t="s">
        <v>187</v>
      </c>
      <c r="C270" s="30" t="s">
        <v>0</v>
      </c>
      <c r="D270" s="31">
        <f>D271+D278+D281</f>
        <v>16582.9</v>
      </c>
      <c r="E270" s="31">
        <f>E271+E278+E281</f>
        <v>0</v>
      </c>
      <c r="F270" s="31">
        <f>F271+F278+F281</f>
        <v>16582.9</v>
      </c>
    </row>
    <row r="271" spans="1:6" ht="31.5">
      <c r="A271" s="11" t="s">
        <v>64</v>
      </c>
      <c r="B271" s="12" t="s">
        <v>199</v>
      </c>
      <c r="C271" s="12" t="s">
        <v>0</v>
      </c>
      <c r="D271" s="13">
        <f>D272+D274</f>
        <v>16059.4</v>
      </c>
      <c r="E271" s="13">
        <f>E272+E274</f>
        <v>0</v>
      </c>
      <c r="F271" s="13">
        <f>F272+F274</f>
        <v>16059.4</v>
      </c>
    </row>
    <row r="272" spans="1:6" ht="15.75">
      <c r="A272" s="15" t="s">
        <v>38</v>
      </c>
      <c r="B272" s="35" t="s">
        <v>200</v>
      </c>
      <c r="C272" s="10"/>
      <c r="D272" s="21">
        <f>D273</f>
        <v>32</v>
      </c>
      <c r="E272" s="21">
        <f>E273</f>
        <v>0</v>
      </c>
      <c r="F272" s="21">
        <f>F273</f>
        <v>32</v>
      </c>
    </row>
    <row r="273" spans="1:6" ht="31.5">
      <c r="A273" s="41" t="s">
        <v>15</v>
      </c>
      <c r="B273" s="35" t="s">
        <v>200</v>
      </c>
      <c r="C273" s="27" t="s">
        <v>10</v>
      </c>
      <c r="D273" s="36">
        <f>'2018 год Приложение  5'!E182</f>
        <v>32</v>
      </c>
      <c r="E273" s="36">
        <f>'2018 год Приложение  5'!F182</f>
        <v>0</v>
      </c>
      <c r="F273" s="36">
        <f>'2018 год Приложение  5'!G182</f>
        <v>32</v>
      </c>
    </row>
    <row r="274" spans="1:6" ht="15.75">
      <c r="A274" s="41" t="s">
        <v>80</v>
      </c>
      <c r="B274" s="35" t="s">
        <v>201</v>
      </c>
      <c r="C274" s="73"/>
      <c r="D274" s="36">
        <f>D276+D275+D277</f>
        <v>16027.4</v>
      </c>
      <c r="E274" s="36">
        <f>E276+E275+E277</f>
        <v>0</v>
      </c>
      <c r="F274" s="36">
        <f>F276+F275+F277</f>
        <v>16027.4</v>
      </c>
    </row>
    <row r="275" spans="1:6" ht="63">
      <c r="A275" s="68" t="s">
        <v>17</v>
      </c>
      <c r="B275" s="35" t="s">
        <v>201</v>
      </c>
      <c r="C275" s="27" t="s">
        <v>18</v>
      </c>
      <c r="D275" s="36">
        <f>'2018 год Приложение  5'!E184</f>
        <v>14982.7</v>
      </c>
      <c r="E275" s="36">
        <f>'2018 год Приложение  5'!F184</f>
        <v>0</v>
      </c>
      <c r="F275" s="36">
        <f>'2018 год Приложение  5'!G184</f>
        <v>14982.7</v>
      </c>
    </row>
    <row r="276" spans="1:6" ht="31.5">
      <c r="A276" s="41" t="s">
        <v>15</v>
      </c>
      <c r="B276" s="35" t="s">
        <v>201</v>
      </c>
      <c r="C276" s="27" t="s">
        <v>10</v>
      </c>
      <c r="D276" s="36">
        <f>'2018 год Приложение  5'!E185</f>
        <v>992.9</v>
      </c>
      <c r="E276" s="36">
        <f>'2018 год Приложение  5'!F185</f>
        <v>0</v>
      </c>
      <c r="F276" s="36">
        <f>'2018 год Приложение  5'!G185</f>
        <v>992.9</v>
      </c>
    </row>
    <row r="277" spans="1:6" ht="15.75">
      <c r="A277" s="41" t="s">
        <v>11</v>
      </c>
      <c r="B277" s="35" t="s">
        <v>268</v>
      </c>
      <c r="C277" s="27" t="s">
        <v>14</v>
      </c>
      <c r="D277" s="36">
        <f>'2018 год Приложение  5'!E186</f>
        <v>51.8</v>
      </c>
      <c r="E277" s="36">
        <f>'2018 год Приложение  5'!F186</f>
        <v>0</v>
      </c>
      <c r="F277" s="36">
        <f>'2018 год Приложение  5'!G186</f>
        <v>51.8</v>
      </c>
    </row>
    <row r="278" spans="1:6" ht="31.5">
      <c r="A278" s="25" t="s">
        <v>107</v>
      </c>
      <c r="B278" s="12" t="s">
        <v>186</v>
      </c>
      <c r="C278" s="12"/>
      <c r="D278" s="13">
        <f aca="true" t="shared" si="2" ref="D278:F279">D279</f>
        <v>373.5</v>
      </c>
      <c r="E278" s="13">
        <f t="shared" si="2"/>
        <v>0</v>
      </c>
      <c r="F278" s="13">
        <f t="shared" si="2"/>
        <v>373.5</v>
      </c>
    </row>
    <row r="279" spans="1:6" ht="31.5">
      <c r="A279" s="23" t="s">
        <v>39</v>
      </c>
      <c r="B279" s="35" t="s">
        <v>202</v>
      </c>
      <c r="C279" s="22"/>
      <c r="D279" s="21">
        <f t="shared" si="2"/>
        <v>373.5</v>
      </c>
      <c r="E279" s="21">
        <f t="shared" si="2"/>
        <v>0</v>
      </c>
      <c r="F279" s="21">
        <f t="shared" si="2"/>
        <v>373.5</v>
      </c>
    </row>
    <row r="280" spans="1:6" ht="31.5">
      <c r="A280" s="41" t="s">
        <v>15</v>
      </c>
      <c r="B280" s="35" t="s">
        <v>202</v>
      </c>
      <c r="C280" s="35" t="s">
        <v>10</v>
      </c>
      <c r="D280" s="36">
        <f>'2018 год Приложение  5'!E189</f>
        <v>373.5</v>
      </c>
      <c r="E280" s="36">
        <f>'2018 год Приложение  5'!F189</f>
        <v>0</v>
      </c>
      <c r="F280" s="36">
        <f>'2018 год Приложение  5'!G189</f>
        <v>373.5</v>
      </c>
    </row>
    <row r="281" spans="1:6" ht="31.5">
      <c r="A281" s="25" t="s">
        <v>137</v>
      </c>
      <c r="B281" s="12" t="s">
        <v>203</v>
      </c>
      <c r="C281" s="12"/>
      <c r="D281" s="13">
        <f>D284+D282+D286</f>
        <v>150</v>
      </c>
      <c r="E281" s="13">
        <f>E284+E282+E286</f>
        <v>0</v>
      </c>
      <c r="F281" s="13">
        <f>F284+F282+F286</f>
        <v>150</v>
      </c>
    </row>
    <row r="282" spans="1:6" ht="63">
      <c r="A282" s="40" t="s">
        <v>138</v>
      </c>
      <c r="B282" s="35" t="s">
        <v>204</v>
      </c>
      <c r="C282" s="22"/>
      <c r="D282" s="36">
        <f>'2018 год Приложение  5'!E191</f>
        <v>40</v>
      </c>
      <c r="E282" s="36">
        <f>'2018 год Приложение  5'!F191</f>
        <v>0</v>
      </c>
      <c r="F282" s="36">
        <f>'2018 год Приложение  5'!G191</f>
        <v>40</v>
      </c>
    </row>
    <row r="283" spans="1:6" ht="31.5">
      <c r="A283" s="40" t="s">
        <v>15</v>
      </c>
      <c r="B283" s="35" t="s">
        <v>204</v>
      </c>
      <c r="C283" s="22" t="s">
        <v>10</v>
      </c>
      <c r="D283" s="36">
        <f>'2018 год Приложение  5'!E192</f>
        <v>40</v>
      </c>
      <c r="E283" s="36">
        <f>'2018 год Приложение  5'!F192</f>
        <v>0</v>
      </c>
      <c r="F283" s="36">
        <f>'2018 год Приложение  5'!G192</f>
        <v>40</v>
      </c>
    </row>
    <row r="284" spans="1:6" ht="63">
      <c r="A284" s="40" t="s">
        <v>139</v>
      </c>
      <c r="B284" s="35" t="s">
        <v>205</v>
      </c>
      <c r="C284" s="22"/>
      <c r="D284" s="36">
        <f>'2018 год Приложение  5'!E193</f>
        <v>70</v>
      </c>
      <c r="E284" s="36">
        <f>'2018 год Приложение  5'!F193</f>
        <v>0</v>
      </c>
      <c r="F284" s="36">
        <f>'2018 год Приложение  5'!G193</f>
        <v>70</v>
      </c>
    </row>
    <row r="285" spans="1:6" ht="31.5">
      <c r="A285" s="40" t="s">
        <v>15</v>
      </c>
      <c r="B285" s="35" t="s">
        <v>205</v>
      </c>
      <c r="C285" s="22" t="s">
        <v>10</v>
      </c>
      <c r="D285" s="36">
        <f>'2018 год Приложение  5'!E194</f>
        <v>70</v>
      </c>
      <c r="E285" s="36">
        <f>'2018 год Приложение  5'!F194</f>
        <v>0</v>
      </c>
      <c r="F285" s="36">
        <f>'2018 год Приложение  5'!G194</f>
        <v>70</v>
      </c>
    </row>
    <row r="286" spans="1:6" ht="47.25">
      <c r="A286" s="40" t="s">
        <v>140</v>
      </c>
      <c r="B286" s="35" t="s">
        <v>206</v>
      </c>
      <c r="C286" s="22"/>
      <c r="D286" s="36">
        <f>'2018 год Приложение  5'!E195</f>
        <v>40</v>
      </c>
      <c r="E286" s="36">
        <f>'2018 год Приложение  5'!F195</f>
        <v>0</v>
      </c>
      <c r="F286" s="36">
        <f>'2018 год Приложение  5'!G195</f>
        <v>40</v>
      </c>
    </row>
    <row r="287" spans="1:6" ht="31.5">
      <c r="A287" s="40" t="s">
        <v>15</v>
      </c>
      <c r="B287" s="35" t="s">
        <v>206</v>
      </c>
      <c r="C287" s="22" t="s">
        <v>10</v>
      </c>
      <c r="D287" s="36">
        <f>'2018 год Приложение  5'!E196</f>
        <v>40</v>
      </c>
      <c r="E287" s="36">
        <f>'2018 год Приложение  5'!F196</f>
        <v>0</v>
      </c>
      <c r="F287" s="36">
        <f>'2018 год Приложение  5'!G196</f>
        <v>40</v>
      </c>
    </row>
    <row r="288" spans="1:6" ht="31.5">
      <c r="A288" s="29" t="s">
        <v>103</v>
      </c>
      <c r="B288" s="30" t="s">
        <v>235</v>
      </c>
      <c r="C288" s="30" t="s">
        <v>0</v>
      </c>
      <c r="D288" s="31">
        <f>D289+D292+D303</f>
        <v>23489.4</v>
      </c>
      <c r="E288" s="31">
        <f>E289+E292+E303</f>
        <v>0</v>
      </c>
      <c r="F288" s="31">
        <f>F289+F292+F303</f>
        <v>23489.4</v>
      </c>
    </row>
    <row r="289" spans="1:6" ht="31.5">
      <c r="A289" s="11" t="s">
        <v>104</v>
      </c>
      <c r="B289" s="12" t="s">
        <v>236</v>
      </c>
      <c r="C289" s="12" t="s">
        <v>0</v>
      </c>
      <c r="D289" s="13">
        <f aca="true" t="shared" si="3" ref="D289:F290">D290</f>
        <v>50</v>
      </c>
      <c r="E289" s="13">
        <f t="shared" si="3"/>
        <v>0</v>
      </c>
      <c r="F289" s="13">
        <f t="shared" si="3"/>
        <v>50</v>
      </c>
    </row>
    <row r="290" spans="1:6" ht="31.5">
      <c r="A290" s="41" t="s">
        <v>65</v>
      </c>
      <c r="B290" s="27" t="s">
        <v>237</v>
      </c>
      <c r="C290" s="27"/>
      <c r="D290" s="37">
        <f t="shared" si="3"/>
        <v>50</v>
      </c>
      <c r="E290" s="37">
        <f t="shared" si="3"/>
        <v>0</v>
      </c>
      <c r="F290" s="37">
        <f t="shared" si="3"/>
        <v>50</v>
      </c>
    </row>
    <row r="291" spans="1:6" ht="63">
      <c r="A291" s="68" t="s">
        <v>17</v>
      </c>
      <c r="B291" s="27" t="s">
        <v>237</v>
      </c>
      <c r="C291" s="27" t="s">
        <v>18</v>
      </c>
      <c r="D291" s="37">
        <f>'2018 год Приложение  5'!E200</f>
        <v>50</v>
      </c>
      <c r="E291" s="37">
        <f>'2018 год Приложение  5'!F200</f>
        <v>0</v>
      </c>
      <c r="F291" s="37">
        <f>'2018 год Приложение  5'!G200</f>
        <v>50</v>
      </c>
    </row>
    <row r="292" spans="1:6" ht="47.25">
      <c r="A292" s="11" t="s">
        <v>105</v>
      </c>
      <c r="B292" s="12" t="s">
        <v>188</v>
      </c>
      <c r="C292" s="12" t="s">
        <v>0</v>
      </c>
      <c r="D292" s="13">
        <f>D293+D297+D299+D295+D301</f>
        <v>23339.4</v>
      </c>
      <c r="E292" s="13">
        <f>E293+E297+E299+E295+E301</f>
        <v>0</v>
      </c>
      <c r="F292" s="13">
        <f>F293+F297+F299+F295+F301</f>
        <v>23339.4</v>
      </c>
    </row>
    <row r="293" spans="1:6" ht="78.75">
      <c r="A293" s="15" t="s">
        <v>40</v>
      </c>
      <c r="B293" s="16" t="s">
        <v>238</v>
      </c>
      <c r="C293" s="16"/>
      <c r="D293" s="18">
        <f>D294</f>
        <v>1195.5</v>
      </c>
      <c r="E293" s="18">
        <f>E294</f>
        <v>0</v>
      </c>
      <c r="F293" s="18">
        <f>F294</f>
        <v>1195.5</v>
      </c>
    </row>
    <row r="294" spans="1:6" ht="15.75">
      <c r="A294" s="41" t="s">
        <v>31</v>
      </c>
      <c r="B294" s="16" t="s">
        <v>238</v>
      </c>
      <c r="C294" s="27" t="s">
        <v>19</v>
      </c>
      <c r="D294" s="37">
        <f>'2018 год Приложение  5'!E353</f>
        <v>1195.5</v>
      </c>
      <c r="E294" s="37">
        <f>'2018 год Приложение  5'!F353</f>
        <v>0</v>
      </c>
      <c r="F294" s="37">
        <f>'2018 год Приложение  5'!G353</f>
        <v>1195.5</v>
      </c>
    </row>
    <row r="295" spans="1:6" ht="94.5" customHeight="1">
      <c r="A295" s="139" t="s">
        <v>83</v>
      </c>
      <c r="B295" s="137" t="s">
        <v>296</v>
      </c>
      <c r="C295" s="27"/>
      <c r="D295" s="37">
        <f>D296</f>
        <v>20683.9</v>
      </c>
      <c r="E295" s="37">
        <f>E296</f>
        <v>0</v>
      </c>
      <c r="F295" s="37">
        <f>F296</f>
        <v>20683.9</v>
      </c>
    </row>
    <row r="296" spans="1:6" ht="31.5">
      <c r="A296" s="41" t="s">
        <v>33</v>
      </c>
      <c r="B296" s="16" t="s">
        <v>296</v>
      </c>
      <c r="C296" s="27" t="s">
        <v>28</v>
      </c>
      <c r="D296" s="37">
        <f>'2018 год Приложение  5'!E203</f>
        <v>20683.9</v>
      </c>
      <c r="E296" s="37">
        <f>'2018 год Приложение  5'!F203</f>
        <v>0</v>
      </c>
      <c r="F296" s="37">
        <f>'2018 год Приложение  5'!G203</f>
        <v>20683.9</v>
      </c>
    </row>
    <row r="297" spans="1:6" ht="63">
      <c r="A297" s="23" t="s">
        <v>85</v>
      </c>
      <c r="B297" s="16" t="s">
        <v>241</v>
      </c>
      <c r="C297" s="42"/>
      <c r="D297" s="37">
        <f>D298</f>
        <v>0</v>
      </c>
      <c r="E297" s="37">
        <f>E298</f>
        <v>0</v>
      </c>
      <c r="F297" s="37">
        <f>F298</f>
        <v>0</v>
      </c>
    </row>
    <row r="298" spans="1:6" ht="15.75">
      <c r="A298" s="40" t="s">
        <v>31</v>
      </c>
      <c r="B298" s="16" t="s">
        <v>241</v>
      </c>
      <c r="C298" s="42" t="s">
        <v>19</v>
      </c>
      <c r="D298" s="37">
        <f>'2018 год Приложение  5'!E205</f>
        <v>0</v>
      </c>
      <c r="E298" s="37">
        <f>'2018 год Приложение  5'!F205</f>
        <v>0</v>
      </c>
      <c r="F298" s="37">
        <f>'2018 год Приложение  5'!G205</f>
        <v>0</v>
      </c>
    </row>
    <row r="299" spans="1:6" ht="47.25">
      <c r="A299" s="40" t="s">
        <v>292</v>
      </c>
      <c r="B299" s="16" t="s">
        <v>284</v>
      </c>
      <c r="C299" s="42"/>
      <c r="D299" s="37">
        <f>'2018 год Приложение  5'!E206</f>
        <v>1460</v>
      </c>
      <c r="E299" s="37">
        <f>'2018 год Приложение  5'!F206</f>
        <v>-1460</v>
      </c>
      <c r="F299" s="37">
        <f>'2018 год Приложение  5'!G206</f>
        <v>0</v>
      </c>
    </row>
    <row r="300" spans="1:6" ht="15.75">
      <c r="A300" s="40" t="s">
        <v>31</v>
      </c>
      <c r="B300" s="16" t="s">
        <v>284</v>
      </c>
      <c r="C300" s="42" t="s">
        <v>19</v>
      </c>
      <c r="D300" s="37">
        <f>'2018 год Приложение  5'!E207</f>
        <v>1460</v>
      </c>
      <c r="E300" s="37">
        <f>'2018 год Приложение  5'!F207</f>
        <v>-1460</v>
      </c>
      <c r="F300" s="37">
        <f>'2018 год Приложение  5'!G207</f>
        <v>0</v>
      </c>
    </row>
    <row r="301" spans="1:6" ht="54.75" customHeight="1">
      <c r="A301" s="40" t="s">
        <v>291</v>
      </c>
      <c r="B301" s="16" t="s">
        <v>387</v>
      </c>
      <c r="C301" s="42"/>
      <c r="D301" s="37">
        <f>D302</f>
        <v>0</v>
      </c>
      <c r="E301" s="37">
        <f>E302</f>
        <v>1460</v>
      </c>
      <c r="F301" s="37">
        <f>F302</f>
        <v>1460</v>
      </c>
    </row>
    <row r="302" spans="1:6" ht="15.75">
      <c r="A302" s="40" t="s">
        <v>31</v>
      </c>
      <c r="B302" s="16" t="s">
        <v>387</v>
      </c>
      <c r="C302" s="42" t="s">
        <v>19</v>
      </c>
      <c r="D302" s="37">
        <f>'2018 год Приложение  5'!E209</f>
        <v>0</v>
      </c>
      <c r="E302" s="37">
        <f>'2018 год Приложение  5'!F209</f>
        <v>1460</v>
      </c>
      <c r="F302" s="37">
        <f>D302+E302</f>
        <v>1460</v>
      </c>
    </row>
    <row r="303" spans="1:6" ht="31.5">
      <c r="A303" s="11" t="s">
        <v>106</v>
      </c>
      <c r="B303" s="12" t="s">
        <v>239</v>
      </c>
      <c r="C303" s="12" t="s">
        <v>0</v>
      </c>
      <c r="D303" s="13">
        <f>D304+D306</f>
        <v>100</v>
      </c>
      <c r="E303" s="13">
        <f>E304+E306</f>
        <v>0</v>
      </c>
      <c r="F303" s="13">
        <f>F304+F306</f>
        <v>100</v>
      </c>
    </row>
    <row r="304" spans="1:6" ht="31.5">
      <c r="A304" s="15" t="s">
        <v>41</v>
      </c>
      <c r="B304" s="16" t="s">
        <v>240</v>
      </c>
      <c r="C304" s="16"/>
      <c r="D304" s="18">
        <f>D305</f>
        <v>80</v>
      </c>
      <c r="E304" s="18">
        <f>E305</f>
        <v>0</v>
      </c>
      <c r="F304" s="18">
        <f>F305</f>
        <v>80</v>
      </c>
    </row>
    <row r="305" spans="1:6" ht="31.5">
      <c r="A305" s="81" t="s">
        <v>12</v>
      </c>
      <c r="B305" s="16" t="s">
        <v>240</v>
      </c>
      <c r="C305" s="27" t="s">
        <v>13</v>
      </c>
      <c r="D305" s="37">
        <f>'2018 год Приложение  5'!E212</f>
        <v>80</v>
      </c>
      <c r="E305" s="37">
        <f>'2018 год Приложение  5'!F212</f>
        <v>0</v>
      </c>
      <c r="F305" s="37">
        <f>'2018 год Приложение  5'!G212</f>
        <v>80</v>
      </c>
    </row>
    <row r="306" spans="1:6" ht="47.25">
      <c r="A306" s="15" t="s">
        <v>293</v>
      </c>
      <c r="B306" s="16" t="s">
        <v>287</v>
      </c>
      <c r="C306" s="16"/>
      <c r="D306" s="18">
        <f>D307</f>
        <v>20</v>
      </c>
      <c r="E306" s="18">
        <f>E307</f>
        <v>0</v>
      </c>
      <c r="F306" s="18">
        <f>F307</f>
        <v>20</v>
      </c>
    </row>
    <row r="307" spans="1:6" ht="31.5">
      <c r="A307" s="75" t="s">
        <v>12</v>
      </c>
      <c r="B307" s="16" t="s">
        <v>287</v>
      </c>
      <c r="C307" s="42" t="s">
        <v>13</v>
      </c>
      <c r="D307" s="37">
        <f>'2018 год Приложение  5'!E214</f>
        <v>20</v>
      </c>
      <c r="E307" s="37">
        <f>'2018 год Приложение  5'!F214</f>
        <v>0</v>
      </c>
      <c r="F307" s="37">
        <f>'2018 год Приложение  5'!G214</f>
        <v>20</v>
      </c>
    </row>
    <row r="308" spans="1:6" ht="15.75">
      <c r="A308" s="32" t="s">
        <v>35</v>
      </c>
      <c r="B308" s="33" t="s">
        <v>148</v>
      </c>
      <c r="C308" s="33" t="s">
        <v>0</v>
      </c>
      <c r="D308" s="34">
        <f>D309+D311+D315+D319+D331+D335+D337+D339+D341+D343+D345+D347+D349+D355+D351+D353+D327+D329+D333+D357+D321+D323+D325</f>
        <v>67289.8</v>
      </c>
      <c r="E308" s="34">
        <f>E309+E311+E315+E319+E331+E335+E337+E339+E341+E343+E345+E347+E349+E355+E351+E353+E327+E329+E333+E357+E321+E323+E325</f>
        <v>8532.6</v>
      </c>
      <c r="F308" s="34">
        <f>F309+F311+F315+F319+F331+F335+F337+F339+F341+F343+F345+F347+F349+F355+F351+F353+F327+F329+F333+F357+F321+F323+F325</f>
        <v>75822.40000000001</v>
      </c>
    </row>
    <row r="309" spans="1:6" ht="31.5">
      <c r="A309" s="24" t="s">
        <v>283</v>
      </c>
      <c r="B309" s="42" t="s">
        <v>159</v>
      </c>
      <c r="C309" s="22"/>
      <c r="D309" s="43">
        <f>D310</f>
        <v>1166.3</v>
      </c>
      <c r="E309" s="43">
        <f>E310</f>
        <v>0</v>
      </c>
      <c r="F309" s="43">
        <f>F310</f>
        <v>1166.3</v>
      </c>
    </row>
    <row r="310" spans="1:6" ht="63">
      <c r="A310" s="44" t="s">
        <v>17</v>
      </c>
      <c r="B310" s="42" t="s">
        <v>159</v>
      </c>
      <c r="C310" s="22" t="s">
        <v>18</v>
      </c>
      <c r="D310" s="43">
        <f>'2018 год Приложение  5'!E18</f>
        <v>1166.3</v>
      </c>
      <c r="E310" s="43">
        <f>'2018 год Приложение  5'!F18</f>
        <v>0</v>
      </c>
      <c r="F310" s="43">
        <f>'2018 год Приложение  5'!G18</f>
        <v>1166.3</v>
      </c>
    </row>
    <row r="311" spans="1:6" ht="31.5">
      <c r="A311" s="44" t="s">
        <v>36</v>
      </c>
      <c r="B311" s="42" t="s">
        <v>160</v>
      </c>
      <c r="C311" s="42" t="s">
        <v>0</v>
      </c>
      <c r="D311" s="43">
        <f>D313+D312+D314</f>
        <v>497.49999999999994</v>
      </c>
      <c r="E311" s="43">
        <f>E313+E312+E314</f>
        <v>0</v>
      </c>
      <c r="F311" s="43">
        <f>F313+F312+F314</f>
        <v>497.49999999999994</v>
      </c>
    </row>
    <row r="312" spans="1:6" ht="63">
      <c r="A312" s="55" t="s">
        <v>17</v>
      </c>
      <c r="B312" s="42" t="s">
        <v>160</v>
      </c>
      <c r="C312" s="42" t="s">
        <v>18</v>
      </c>
      <c r="D312" s="43">
        <f>'2018 год Приложение  5'!E20</f>
        <v>101.6</v>
      </c>
      <c r="E312" s="43">
        <f>'2018 год Приложение  5'!F20</f>
        <v>0</v>
      </c>
      <c r="F312" s="43">
        <f>'2018 год Приложение  5'!G20</f>
        <v>101.6</v>
      </c>
    </row>
    <row r="313" spans="1:6" ht="31.5">
      <c r="A313" s="45" t="s">
        <v>15</v>
      </c>
      <c r="B313" s="42" t="s">
        <v>160</v>
      </c>
      <c r="C313" s="42" t="s">
        <v>10</v>
      </c>
      <c r="D313" s="43">
        <f>'2018 год Приложение  5'!E21</f>
        <v>392.7</v>
      </c>
      <c r="E313" s="43">
        <f>'2018 год Приложение  5'!F21</f>
        <v>0</v>
      </c>
      <c r="F313" s="43">
        <f>'2018 год Приложение  5'!G21</f>
        <v>392.7</v>
      </c>
    </row>
    <row r="314" spans="1:6" ht="15.75">
      <c r="A314" s="45" t="s">
        <v>11</v>
      </c>
      <c r="B314" s="42" t="s">
        <v>160</v>
      </c>
      <c r="C314" s="42" t="s">
        <v>14</v>
      </c>
      <c r="D314" s="43">
        <f>'2018 год Приложение  5'!E22</f>
        <v>3.2</v>
      </c>
      <c r="E314" s="43">
        <f>'2018 год Приложение  5'!F22</f>
        <v>0</v>
      </c>
      <c r="F314" s="43">
        <f>'2018 год Приложение  5'!G22</f>
        <v>3.2</v>
      </c>
    </row>
    <row r="315" spans="1:6" ht="31.5">
      <c r="A315" s="44" t="s">
        <v>37</v>
      </c>
      <c r="B315" s="42" t="s">
        <v>158</v>
      </c>
      <c r="C315" s="42" t="s">
        <v>0</v>
      </c>
      <c r="D315" s="43">
        <f>D316+D317+D318</f>
        <v>2379.8</v>
      </c>
      <c r="E315" s="43">
        <f>E316+E317+E318</f>
        <v>0</v>
      </c>
      <c r="F315" s="43">
        <f>F316+F317+F318</f>
        <v>2379.8</v>
      </c>
    </row>
    <row r="316" spans="1:6" ht="63">
      <c r="A316" s="44" t="s">
        <v>17</v>
      </c>
      <c r="B316" s="42" t="s">
        <v>158</v>
      </c>
      <c r="C316" s="42" t="s">
        <v>18</v>
      </c>
      <c r="D316" s="43">
        <f>'2018 год Приложение  5'!E24</f>
        <v>2108.7</v>
      </c>
      <c r="E316" s="43">
        <f>'2018 год Приложение  5'!F24</f>
        <v>0</v>
      </c>
      <c r="F316" s="43">
        <f>'2018 год Приложение  5'!G24</f>
        <v>2108.7</v>
      </c>
    </row>
    <row r="317" spans="1:6" ht="31.5">
      <c r="A317" s="45" t="s">
        <v>15</v>
      </c>
      <c r="B317" s="42" t="s">
        <v>158</v>
      </c>
      <c r="C317" s="22" t="s">
        <v>10</v>
      </c>
      <c r="D317" s="43">
        <f>'2018 год Приложение  5'!E25</f>
        <v>269.29999999999995</v>
      </c>
      <c r="E317" s="43">
        <f>'2018 год Приложение  5'!F25</f>
        <v>0</v>
      </c>
      <c r="F317" s="43">
        <f>'2018 год Приложение  5'!G25</f>
        <v>269.29999999999995</v>
      </c>
    </row>
    <row r="318" spans="1:6" ht="15.75">
      <c r="A318" s="45" t="s">
        <v>11</v>
      </c>
      <c r="B318" s="42" t="s">
        <v>158</v>
      </c>
      <c r="C318" s="22" t="s">
        <v>14</v>
      </c>
      <c r="D318" s="43">
        <f>'2018 год Приложение  5'!E26</f>
        <v>1.8</v>
      </c>
      <c r="E318" s="43">
        <f>'2018 год Приложение  5'!F26</f>
        <v>0</v>
      </c>
      <c r="F318" s="43">
        <f>'2018 год Приложение  5'!G26</f>
        <v>1.8</v>
      </c>
    </row>
    <row r="319" spans="1:6" ht="31.5">
      <c r="A319" s="23" t="s">
        <v>77</v>
      </c>
      <c r="B319" s="42" t="s">
        <v>156</v>
      </c>
      <c r="C319" s="67"/>
      <c r="D319" s="43">
        <f>D320</f>
        <v>13704.5</v>
      </c>
      <c r="E319" s="43">
        <f>E320</f>
        <v>7907.6</v>
      </c>
      <c r="F319" s="43">
        <f>F320</f>
        <v>21612.1</v>
      </c>
    </row>
    <row r="320" spans="1:6" ht="15.75">
      <c r="A320" s="47" t="s">
        <v>11</v>
      </c>
      <c r="B320" s="42" t="s">
        <v>156</v>
      </c>
      <c r="C320" s="42" t="s">
        <v>14</v>
      </c>
      <c r="D320" s="43">
        <f>'2018 год Приложение  5'!E217</f>
        <v>13704.5</v>
      </c>
      <c r="E320" s="43">
        <f>'2018 год Приложение  5'!F217+'2018 год Приложение  5'!F363</f>
        <v>7907.6</v>
      </c>
      <c r="F320" s="43">
        <f>E320+D320</f>
        <v>21612.1</v>
      </c>
    </row>
    <row r="321" spans="1:6" ht="63">
      <c r="A321" s="23" t="s">
        <v>378</v>
      </c>
      <c r="B321" s="129" t="s">
        <v>377</v>
      </c>
      <c r="C321" s="121"/>
      <c r="D321" s="43">
        <f>D322</f>
        <v>0</v>
      </c>
      <c r="E321" s="43">
        <f>E322</f>
        <v>11.9</v>
      </c>
      <c r="F321" s="43">
        <f>F322</f>
        <v>11.9</v>
      </c>
    </row>
    <row r="322" spans="1:6" ht="31.5">
      <c r="A322" s="45" t="s">
        <v>15</v>
      </c>
      <c r="B322" s="129" t="s">
        <v>377</v>
      </c>
      <c r="C322" s="121" t="s">
        <v>10</v>
      </c>
      <c r="D322" s="43">
        <f>'2018 год Приложение  5'!E365</f>
        <v>0</v>
      </c>
      <c r="E322" s="43">
        <f>'2018 год Приложение  5'!F365</f>
        <v>11.9</v>
      </c>
      <c r="F322" s="43">
        <f>D322+E322</f>
        <v>11.9</v>
      </c>
    </row>
    <row r="323" spans="1:6" ht="78.75">
      <c r="A323" s="47" t="s">
        <v>375</v>
      </c>
      <c r="B323" s="42" t="s">
        <v>373</v>
      </c>
      <c r="C323" s="22"/>
      <c r="D323" s="43">
        <f>D324</f>
        <v>0</v>
      </c>
      <c r="E323" s="43">
        <f>E324</f>
        <v>2.1</v>
      </c>
      <c r="F323" s="43">
        <f>F324</f>
        <v>2.1</v>
      </c>
    </row>
    <row r="324" spans="1:6" ht="31.5">
      <c r="A324" s="47" t="s">
        <v>15</v>
      </c>
      <c r="B324" s="42" t="s">
        <v>373</v>
      </c>
      <c r="C324" s="22" t="s">
        <v>10</v>
      </c>
      <c r="D324" s="43">
        <f>'2018 год Приложение  5'!E219</f>
        <v>0</v>
      </c>
      <c r="E324" s="43">
        <f>'2018 год Приложение  5'!F219</f>
        <v>2.1</v>
      </c>
      <c r="F324" s="43">
        <f>D324+E324</f>
        <v>2.1</v>
      </c>
    </row>
    <row r="325" spans="1:6" ht="78.75">
      <c r="A325" s="47" t="s">
        <v>376</v>
      </c>
      <c r="B325" s="42" t="s">
        <v>374</v>
      </c>
      <c r="C325" s="22"/>
      <c r="D325" s="43">
        <f>D326</f>
        <v>0</v>
      </c>
      <c r="E325" s="43">
        <f>E326</f>
        <v>2.1</v>
      </c>
      <c r="F325" s="43">
        <f>F326</f>
        <v>2.1</v>
      </c>
    </row>
    <row r="326" spans="1:6" ht="31.5">
      <c r="A326" s="47" t="s">
        <v>15</v>
      </c>
      <c r="B326" s="42" t="s">
        <v>374</v>
      </c>
      <c r="C326" s="22" t="s">
        <v>10</v>
      </c>
      <c r="D326" s="43">
        <f>'2018 год Приложение  5'!E221</f>
        <v>0</v>
      </c>
      <c r="E326" s="43">
        <f>'2018 год Приложение  5'!F221</f>
        <v>2.1</v>
      </c>
      <c r="F326" s="43">
        <f>D326+E326</f>
        <v>2.1</v>
      </c>
    </row>
    <row r="327" spans="1:6" ht="47.25">
      <c r="A327" s="54" t="s">
        <v>277</v>
      </c>
      <c r="B327" s="42" t="s">
        <v>276</v>
      </c>
      <c r="C327" s="42"/>
      <c r="D327" s="43">
        <f>'2018 год Приложение  5'!E222</f>
        <v>300</v>
      </c>
      <c r="E327" s="43">
        <f>'2018 год Приложение  5'!F222</f>
        <v>0</v>
      </c>
      <c r="F327" s="43">
        <f>'2018 год Приложение  5'!G222</f>
        <v>300</v>
      </c>
    </row>
    <row r="328" spans="1:6" ht="31.5">
      <c r="A328" s="47" t="s">
        <v>15</v>
      </c>
      <c r="B328" s="42" t="s">
        <v>276</v>
      </c>
      <c r="C328" s="22" t="s">
        <v>10</v>
      </c>
      <c r="D328" s="43">
        <f>'2018 год Приложение  5'!E223</f>
        <v>300</v>
      </c>
      <c r="E328" s="43">
        <f>'2018 год Приложение  5'!F223</f>
        <v>0</v>
      </c>
      <c r="F328" s="43">
        <f>'2018 год Приложение  5'!G223</f>
        <v>300</v>
      </c>
    </row>
    <row r="329" spans="1:6" ht="47.25">
      <c r="A329" s="47" t="s">
        <v>303</v>
      </c>
      <c r="B329" s="42" t="s">
        <v>302</v>
      </c>
      <c r="C329" s="140"/>
      <c r="D329" s="43">
        <f>'2018 год Приложение  5'!E224</f>
        <v>200</v>
      </c>
      <c r="E329" s="43">
        <f>'2018 год Приложение  5'!F224</f>
        <v>0</v>
      </c>
      <c r="F329" s="43">
        <f>'2018 год Приложение  5'!G224</f>
        <v>200</v>
      </c>
    </row>
    <row r="330" spans="1:6" ht="31.5">
      <c r="A330" s="47" t="s">
        <v>15</v>
      </c>
      <c r="B330" s="42" t="s">
        <v>302</v>
      </c>
      <c r="C330" s="22" t="s">
        <v>10</v>
      </c>
      <c r="D330" s="43">
        <f>'2018 год Приложение  5'!E225</f>
        <v>200</v>
      </c>
      <c r="E330" s="43">
        <f>'2018 год Приложение  5'!F225</f>
        <v>0</v>
      </c>
      <c r="F330" s="43">
        <f>'2018 год Приложение  5'!G225</f>
        <v>200</v>
      </c>
    </row>
    <row r="331" spans="1:6" ht="31.5">
      <c r="A331" s="23" t="s">
        <v>53</v>
      </c>
      <c r="B331" s="42" t="s">
        <v>146</v>
      </c>
      <c r="C331" s="121"/>
      <c r="D331" s="120">
        <f>D332</f>
        <v>1248.2</v>
      </c>
      <c r="E331" s="120">
        <f>E332</f>
        <v>0</v>
      </c>
      <c r="F331" s="120">
        <f>F332</f>
        <v>1248.2</v>
      </c>
    </row>
    <row r="332" spans="1:6" ht="15.75">
      <c r="A332" s="46" t="s">
        <v>48</v>
      </c>
      <c r="B332" s="42" t="s">
        <v>146</v>
      </c>
      <c r="C332" s="42" t="s">
        <v>49</v>
      </c>
      <c r="D332" s="43">
        <f>'2018 год Приложение  5'!E367</f>
        <v>1248.2</v>
      </c>
      <c r="E332" s="43">
        <f>'2018 год Приложение  5'!F367</f>
        <v>0</v>
      </c>
      <c r="F332" s="43">
        <f>'2018 год Приложение  5'!G367</f>
        <v>1248.2</v>
      </c>
    </row>
    <row r="333" spans="1:6" ht="47.25">
      <c r="A333" s="40" t="s">
        <v>335</v>
      </c>
      <c r="B333" s="42" t="s">
        <v>336</v>
      </c>
      <c r="C333" s="64"/>
      <c r="D333" s="43">
        <f>D334</f>
        <v>586.9</v>
      </c>
      <c r="E333" s="43">
        <f>E334</f>
        <v>0</v>
      </c>
      <c r="F333" s="43">
        <f>F334</f>
        <v>586.9</v>
      </c>
    </row>
    <row r="334" spans="1:6" ht="31.5">
      <c r="A334" s="47" t="s">
        <v>15</v>
      </c>
      <c r="B334" s="42" t="s">
        <v>336</v>
      </c>
      <c r="C334" s="22" t="s">
        <v>10</v>
      </c>
      <c r="D334" s="43">
        <f>'2018 год Приложение  5'!E227</f>
        <v>586.9</v>
      </c>
      <c r="E334" s="43">
        <f>'2018 год Приложение  5'!F227</f>
        <v>0</v>
      </c>
      <c r="F334" s="43">
        <f>'2018 год Приложение  5'!G227</f>
        <v>586.9</v>
      </c>
    </row>
    <row r="335" spans="1:6" ht="47.25">
      <c r="A335" s="47" t="s">
        <v>52</v>
      </c>
      <c r="B335" s="42" t="s">
        <v>147</v>
      </c>
      <c r="C335" s="22"/>
      <c r="D335" s="43">
        <f>D336</f>
        <v>128.9</v>
      </c>
      <c r="E335" s="43">
        <f>E336</f>
        <v>0</v>
      </c>
      <c r="F335" s="43">
        <f>F336</f>
        <v>128.9</v>
      </c>
    </row>
    <row r="336" spans="1:6" ht="15.75">
      <c r="A336" s="46" t="s">
        <v>48</v>
      </c>
      <c r="B336" s="42" t="s">
        <v>147</v>
      </c>
      <c r="C336" s="42" t="s">
        <v>49</v>
      </c>
      <c r="D336" s="43">
        <f>'2018 год Приложение  5'!E369</f>
        <v>128.9</v>
      </c>
      <c r="E336" s="43">
        <f>'2018 год Приложение  5'!F369</f>
        <v>0</v>
      </c>
      <c r="F336" s="43">
        <f>'2018 год Приложение  5'!G369</f>
        <v>128.9</v>
      </c>
    </row>
    <row r="337" spans="1:6" ht="63">
      <c r="A337" s="47" t="s">
        <v>280</v>
      </c>
      <c r="B337" s="42" t="s">
        <v>278</v>
      </c>
      <c r="C337" s="42"/>
      <c r="D337" s="43">
        <f>D338</f>
        <v>1071.1</v>
      </c>
      <c r="E337" s="43">
        <f>E338</f>
        <v>0</v>
      </c>
      <c r="F337" s="43">
        <f>F338</f>
        <v>1071.1</v>
      </c>
    </row>
    <row r="338" spans="1:6" ht="31.5">
      <c r="A338" s="83" t="s">
        <v>12</v>
      </c>
      <c r="B338" s="42" t="s">
        <v>278</v>
      </c>
      <c r="C338" s="42" t="s">
        <v>13</v>
      </c>
      <c r="D338" s="43">
        <f>'2018 год Приложение  5'!E273</f>
        <v>1071.1</v>
      </c>
      <c r="E338" s="43">
        <f>'2018 год Приложение  5'!F273</f>
        <v>0</v>
      </c>
      <c r="F338" s="43">
        <f>'2018 год Приложение  5'!G273</f>
        <v>1071.1</v>
      </c>
    </row>
    <row r="339" spans="1:6" ht="47.25">
      <c r="A339" s="47" t="s">
        <v>78</v>
      </c>
      <c r="B339" s="42" t="s">
        <v>157</v>
      </c>
      <c r="C339" s="42"/>
      <c r="D339" s="43">
        <f>D340</f>
        <v>607.2</v>
      </c>
      <c r="E339" s="43">
        <f>E340</f>
        <v>0</v>
      </c>
      <c r="F339" s="43">
        <f>F340</f>
        <v>607.2</v>
      </c>
    </row>
    <row r="340" spans="1:6" ht="15.75">
      <c r="A340" s="47" t="s">
        <v>31</v>
      </c>
      <c r="B340" s="42" t="s">
        <v>157</v>
      </c>
      <c r="C340" s="42" t="s">
        <v>19</v>
      </c>
      <c r="D340" s="43">
        <f>'2018 год Приложение  5'!E229</f>
        <v>607.2</v>
      </c>
      <c r="E340" s="43">
        <f>'2018 год Приложение  5'!F229</f>
        <v>0</v>
      </c>
      <c r="F340" s="43">
        <f>'2018 год Приложение  5'!G229</f>
        <v>607.2</v>
      </c>
    </row>
    <row r="341" spans="1:6" ht="78.75">
      <c r="A341" s="87" t="s">
        <v>281</v>
      </c>
      <c r="B341" s="51" t="s">
        <v>151</v>
      </c>
      <c r="C341" s="52"/>
      <c r="D341" s="48">
        <f>D342</f>
        <v>3</v>
      </c>
      <c r="E341" s="48">
        <f>E342</f>
        <v>0</v>
      </c>
      <c r="F341" s="48">
        <f>F342</f>
        <v>3</v>
      </c>
    </row>
    <row r="342" spans="1:6" ht="31.5">
      <c r="A342" s="54" t="s">
        <v>15</v>
      </c>
      <c r="B342" s="51" t="s">
        <v>151</v>
      </c>
      <c r="C342" s="52">
        <v>200</v>
      </c>
      <c r="D342" s="43">
        <f>'2018 год Приложение  5'!E371</f>
        <v>3</v>
      </c>
      <c r="E342" s="43">
        <f>'2018 год Приложение  5'!F371</f>
        <v>0</v>
      </c>
      <c r="F342" s="43">
        <f>'2018 год Приложение  5'!G371</f>
        <v>3</v>
      </c>
    </row>
    <row r="343" spans="1:6" ht="157.5">
      <c r="A343" s="84" t="s">
        <v>282</v>
      </c>
      <c r="B343" s="113" t="s">
        <v>152</v>
      </c>
      <c r="C343" s="114"/>
      <c r="D343" s="48">
        <f>D344</f>
        <v>3</v>
      </c>
      <c r="E343" s="48">
        <f>E344</f>
        <v>0</v>
      </c>
      <c r="F343" s="48">
        <f>F344</f>
        <v>3</v>
      </c>
    </row>
    <row r="344" spans="1:6" ht="31.5">
      <c r="A344" s="54" t="s">
        <v>15</v>
      </c>
      <c r="B344" s="113" t="s">
        <v>152</v>
      </c>
      <c r="C344" s="115">
        <v>200</v>
      </c>
      <c r="D344" s="43">
        <f>'2018 год Приложение  5'!E373</f>
        <v>3</v>
      </c>
      <c r="E344" s="43">
        <f>'2018 год Приложение  5'!F373</f>
        <v>0</v>
      </c>
      <c r="F344" s="43">
        <f>'2018 год Приложение  5'!G373</f>
        <v>3</v>
      </c>
    </row>
    <row r="345" spans="1:6" ht="31.5">
      <c r="A345" s="23" t="s">
        <v>50</v>
      </c>
      <c r="B345" s="113" t="s">
        <v>153</v>
      </c>
      <c r="C345" s="49"/>
      <c r="D345" s="48">
        <f>D346</f>
        <v>1600.3</v>
      </c>
      <c r="E345" s="48">
        <f>E346</f>
        <v>0</v>
      </c>
      <c r="F345" s="48">
        <f>F346</f>
        <v>1600.3</v>
      </c>
    </row>
    <row r="346" spans="1:6" ht="15.75">
      <c r="A346" s="47" t="s">
        <v>48</v>
      </c>
      <c r="B346" s="113" t="s">
        <v>153</v>
      </c>
      <c r="C346" s="42" t="s">
        <v>49</v>
      </c>
      <c r="D346" s="43">
        <f>'2018 год Приложение  5'!E375</f>
        <v>1600.3</v>
      </c>
      <c r="E346" s="43">
        <f>'2018 год Приложение  5'!F375</f>
        <v>0</v>
      </c>
      <c r="F346" s="43">
        <f>'2018 год Приложение  5'!G375</f>
        <v>1600.3</v>
      </c>
    </row>
    <row r="347" spans="1:6" ht="75">
      <c r="A347" s="85" t="s">
        <v>388</v>
      </c>
      <c r="B347" s="113" t="s">
        <v>154</v>
      </c>
      <c r="C347" s="50"/>
      <c r="D347" s="48">
        <f>D348</f>
        <v>178.2</v>
      </c>
      <c r="E347" s="48">
        <f>E348</f>
        <v>0</v>
      </c>
      <c r="F347" s="48">
        <f>F348</f>
        <v>178.2</v>
      </c>
    </row>
    <row r="348" spans="1:6" ht="15.75">
      <c r="A348" s="47" t="s">
        <v>48</v>
      </c>
      <c r="B348" s="113" t="s">
        <v>154</v>
      </c>
      <c r="C348" s="42" t="s">
        <v>49</v>
      </c>
      <c r="D348" s="43">
        <f>'2018 год Приложение  5'!E377</f>
        <v>178.2</v>
      </c>
      <c r="E348" s="43">
        <f>'2018 год Приложение  5'!F377</f>
        <v>0</v>
      </c>
      <c r="F348" s="43">
        <f>'2018 год Приложение  5'!G377</f>
        <v>178.2</v>
      </c>
    </row>
    <row r="349" spans="1:6" ht="105">
      <c r="A349" s="53" t="s">
        <v>389</v>
      </c>
      <c r="B349" s="113" t="s">
        <v>155</v>
      </c>
      <c r="C349" s="50"/>
      <c r="D349" s="48">
        <f>D350</f>
        <v>7</v>
      </c>
      <c r="E349" s="48">
        <f>E350</f>
        <v>0</v>
      </c>
      <c r="F349" s="48">
        <f>F350</f>
        <v>7</v>
      </c>
    </row>
    <row r="350" spans="1:6" ht="31.5">
      <c r="A350" s="47" t="s">
        <v>15</v>
      </c>
      <c r="B350" s="113" t="s">
        <v>155</v>
      </c>
      <c r="C350" s="42" t="s">
        <v>10</v>
      </c>
      <c r="D350" s="43">
        <f>'2018 год Приложение  5'!E379</f>
        <v>7</v>
      </c>
      <c r="E350" s="43">
        <f>'2018 год Приложение  5'!F379</f>
        <v>0</v>
      </c>
      <c r="F350" s="43">
        <f>'2018 год Приложение  5'!G379</f>
        <v>7</v>
      </c>
    </row>
    <row r="351" spans="1:6" ht="31.5">
      <c r="A351" s="23" t="s">
        <v>134</v>
      </c>
      <c r="B351" s="42" t="s">
        <v>149</v>
      </c>
      <c r="C351" s="42" t="s">
        <v>0</v>
      </c>
      <c r="D351" s="48">
        <f>D352</f>
        <v>3500</v>
      </c>
      <c r="E351" s="48">
        <f>E352</f>
        <v>0</v>
      </c>
      <c r="F351" s="48">
        <f>F352</f>
        <v>3500</v>
      </c>
    </row>
    <row r="352" spans="1:6" ht="15.75">
      <c r="A352" s="47" t="s">
        <v>48</v>
      </c>
      <c r="B352" s="42" t="s">
        <v>149</v>
      </c>
      <c r="C352" s="42" t="s">
        <v>49</v>
      </c>
      <c r="D352" s="43">
        <f>'2018 год Приложение  5'!E381</f>
        <v>3500</v>
      </c>
      <c r="E352" s="43">
        <f>'2018 год Приложение  5'!F381</f>
        <v>0</v>
      </c>
      <c r="F352" s="43">
        <f>'2018 год Приложение  5'!G381</f>
        <v>3500</v>
      </c>
    </row>
    <row r="353" spans="1:6" ht="31.5">
      <c r="A353" s="83" t="s">
        <v>51</v>
      </c>
      <c r="B353" s="42" t="s">
        <v>150</v>
      </c>
      <c r="C353" s="49"/>
      <c r="D353" s="48">
        <f>D354</f>
        <v>19917.2</v>
      </c>
      <c r="E353" s="48">
        <f>E354</f>
        <v>0</v>
      </c>
      <c r="F353" s="48">
        <f>F354</f>
        <v>19917.2</v>
      </c>
    </row>
    <row r="354" spans="1:6" ht="15.75">
      <c r="A354" s="47" t="s">
        <v>48</v>
      </c>
      <c r="B354" s="42" t="s">
        <v>150</v>
      </c>
      <c r="C354" s="42" t="s">
        <v>49</v>
      </c>
      <c r="D354" s="43">
        <f>'2018 год Приложение  5'!E383</f>
        <v>19917.2</v>
      </c>
      <c r="E354" s="43">
        <f>'2018 год Приложение  5'!F383</f>
        <v>0</v>
      </c>
      <c r="F354" s="43">
        <f>'2018 год Приложение  5'!G383</f>
        <v>19917.2</v>
      </c>
    </row>
    <row r="355" spans="1:6" ht="47.25">
      <c r="A355" s="88" t="s">
        <v>67</v>
      </c>
      <c r="B355" s="61" t="s">
        <v>161</v>
      </c>
      <c r="C355" s="61"/>
      <c r="D355" s="89">
        <f>D356</f>
        <v>400</v>
      </c>
      <c r="E355" s="89">
        <f>E356</f>
        <v>0</v>
      </c>
      <c r="F355" s="89">
        <f>F356</f>
        <v>400</v>
      </c>
    </row>
    <row r="356" spans="1:6" ht="15.75">
      <c r="A356" s="171" t="s">
        <v>11</v>
      </c>
      <c r="B356" s="61" t="s">
        <v>161</v>
      </c>
      <c r="C356" s="61">
        <v>800</v>
      </c>
      <c r="D356" s="172">
        <f>'2018 год Приложение  5'!E231</f>
        <v>400</v>
      </c>
      <c r="E356" s="172">
        <f>'2018 год Приложение  5'!F231</f>
        <v>0</v>
      </c>
      <c r="F356" s="172">
        <f>'2018 год Приложение  5'!G231</f>
        <v>400</v>
      </c>
    </row>
    <row r="357" spans="1:6" ht="35.25" customHeight="1">
      <c r="A357" s="88" t="s">
        <v>340</v>
      </c>
      <c r="B357" s="61" t="s">
        <v>339</v>
      </c>
      <c r="C357" s="61"/>
      <c r="D357" s="89">
        <f>D358</f>
        <v>19790.7</v>
      </c>
      <c r="E357" s="89">
        <f>E358</f>
        <v>608.899999999999</v>
      </c>
      <c r="F357" s="89">
        <f>F358</f>
        <v>20399.6</v>
      </c>
    </row>
    <row r="358" spans="1:6" ht="27" customHeight="1">
      <c r="A358" s="171" t="s">
        <v>11</v>
      </c>
      <c r="B358" s="61" t="s">
        <v>339</v>
      </c>
      <c r="C358" s="61">
        <v>800</v>
      </c>
      <c r="D358" s="172">
        <f>'2018 год Приложение  5'!E385</f>
        <v>19790.7</v>
      </c>
      <c r="E358" s="172">
        <f>'2018 год Приложение  5'!F385</f>
        <v>608.899999999999</v>
      </c>
      <c r="F358" s="172">
        <f>'2018 год Приложение  5'!G385</f>
        <v>20399.6</v>
      </c>
    </row>
  </sheetData>
  <sheetProtection/>
  <autoFilter ref="A12:F358"/>
  <mergeCells count="11">
    <mergeCell ref="B1:F1"/>
    <mergeCell ref="B2:F2"/>
    <mergeCell ref="B4:F4"/>
    <mergeCell ref="B5:F5"/>
    <mergeCell ref="D10:D11"/>
    <mergeCell ref="B10:B11"/>
    <mergeCell ref="C10:C11"/>
    <mergeCell ref="E10:E11"/>
    <mergeCell ref="F10:F11"/>
    <mergeCell ref="A8:F8"/>
    <mergeCell ref="A10:A11"/>
  </mergeCells>
  <printOptions horizontalCentered="1"/>
  <pageMargins left="0.984251968503937" right="0.5905511811023623" top="0.3937007874015748" bottom="0.3937007874015748" header="0.3937007874015748" footer="0.3937007874015748"/>
  <pageSetup fitToHeight="0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5"/>
  <sheetViews>
    <sheetView view="pageBreakPreview" zoomScaleSheetLayoutView="100" zoomScalePageLayoutView="0" workbookViewId="0" topLeftCell="A1">
      <selection activeCell="F1" sqref="F1:L16384"/>
    </sheetView>
  </sheetViews>
  <sheetFormatPr defaultColWidth="9.140625" defaultRowHeight="12.75"/>
  <cols>
    <col min="1" max="1" width="57.57421875" style="0" customWidth="1"/>
    <col min="2" max="2" width="17.00390625" style="0" customWidth="1"/>
    <col min="4" max="4" width="15.28125" style="0" customWidth="1"/>
    <col min="5" max="5" width="16.421875" style="0" customWidth="1"/>
  </cols>
  <sheetData>
    <row r="1" spans="4:5" ht="22.5" customHeight="1">
      <c r="D1" s="20"/>
      <c r="E1" s="197" t="s">
        <v>369</v>
      </c>
    </row>
    <row r="2" spans="2:5" ht="28.5" customHeight="1">
      <c r="B2" s="208" t="s">
        <v>408</v>
      </c>
      <c r="C2" s="208"/>
      <c r="D2" s="208"/>
      <c r="E2" s="208"/>
    </row>
    <row r="5" spans="1:5" ht="15.75">
      <c r="A5" s="20"/>
      <c r="B5" s="209" t="s">
        <v>308</v>
      </c>
      <c r="C5" s="209"/>
      <c r="D5" s="209"/>
      <c r="E5" s="209"/>
    </row>
    <row r="6" spans="1:5" ht="32.25" customHeight="1">
      <c r="A6" s="20"/>
      <c r="B6" s="208" t="s">
        <v>371</v>
      </c>
      <c r="C6" s="208"/>
      <c r="D6" s="208"/>
      <c r="E6" s="208"/>
    </row>
    <row r="7" spans="1:5" ht="12.75">
      <c r="A7" s="20"/>
      <c r="B7" s="20"/>
      <c r="C7" s="20"/>
      <c r="D7" s="20"/>
      <c r="E7" s="20"/>
    </row>
    <row r="8" spans="1:5" ht="18.75">
      <c r="A8" s="4"/>
      <c r="B8" s="5"/>
      <c r="C8" s="5"/>
      <c r="D8" s="5"/>
      <c r="E8" s="20"/>
    </row>
    <row r="9" spans="1:5" ht="68.25" customHeight="1">
      <c r="A9" s="210" t="s">
        <v>334</v>
      </c>
      <c r="B9" s="210"/>
      <c r="C9" s="210"/>
      <c r="D9" s="210"/>
      <c r="E9" s="210"/>
    </row>
    <row r="10" spans="1:5" ht="15.75">
      <c r="A10" s="1" t="s">
        <v>0</v>
      </c>
      <c r="B10" s="1" t="s">
        <v>0</v>
      </c>
      <c r="C10" s="1" t="s">
        <v>0</v>
      </c>
      <c r="D10" s="2"/>
      <c r="E10" s="20"/>
    </row>
    <row r="11" spans="1:5" ht="15.75">
      <c r="A11" s="203" t="s">
        <v>3</v>
      </c>
      <c r="B11" s="201" t="s">
        <v>1</v>
      </c>
      <c r="C11" s="201" t="s">
        <v>2</v>
      </c>
      <c r="D11" s="6" t="s">
        <v>309</v>
      </c>
      <c r="E11" s="6" t="s">
        <v>330</v>
      </c>
    </row>
    <row r="12" spans="1:5" ht="25.5">
      <c r="A12" s="206"/>
      <c r="B12" s="202"/>
      <c r="C12" s="202"/>
      <c r="D12" s="141" t="s">
        <v>9</v>
      </c>
      <c r="E12" s="141" t="s">
        <v>9</v>
      </c>
    </row>
    <row r="13" spans="1:5" ht="12.75">
      <c r="A13" s="26" t="s">
        <v>4</v>
      </c>
      <c r="B13" s="26" t="s">
        <v>5</v>
      </c>
      <c r="C13" s="26" t="s">
        <v>6</v>
      </c>
      <c r="D13" s="26" t="s">
        <v>7</v>
      </c>
      <c r="E13" s="26">
        <v>5</v>
      </c>
    </row>
    <row r="14" spans="1:5" ht="18.75">
      <c r="A14" s="28" t="s">
        <v>8</v>
      </c>
      <c r="B14" s="6" t="s">
        <v>0</v>
      </c>
      <c r="C14" s="6" t="s">
        <v>0</v>
      </c>
      <c r="D14" s="7">
        <f>D15+D26+D35+D70+D115+D135+D144+D207+D225+D241</f>
        <v>1581417.8999999997</v>
      </c>
      <c r="E14" s="7">
        <f>E15+E26+E35+E70+E115+E135+E144+E207+E225+E241</f>
        <v>1541019.5</v>
      </c>
    </row>
    <row r="15" spans="1:5" ht="31.5">
      <c r="A15" s="29" t="s">
        <v>72</v>
      </c>
      <c r="B15" s="30" t="s">
        <v>144</v>
      </c>
      <c r="C15" s="30" t="s">
        <v>0</v>
      </c>
      <c r="D15" s="31">
        <f>D19+D16</f>
        <v>869.3</v>
      </c>
      <c r="E15" s="31">
        <f>E19+E16</f>
        <v>869.3</v>
      </c>
    </row>
    <row r="16" spans="1:5" ht="31.5">
      <c r="A16" s="14" t="s">
        <v>341</v>
      </c>
      <c r="B16" s="12" t="s">
        <v>342</v>
      </c>
      <c r="C16" s="12" t="s">
        <v>0</v>
      </c>
      <c r="D16" s="13">
        <f>D17</f>
        <v>100</v>
      </c>
      <c r="E16" s="13">
        <f>E17</f>
        <v>100</v>
      </c>
    </row>
    <row r="17" spans="1:5" ht="31.5">
      <c r="A17" s="45" t="s">
        <v>363</v>
      </c>
      <c r="B17" s="16" t="s">
        <v>358</v>
      </c>
      <c r="C17" s="42"/>
      <c r="D17" s="21">
        <f>D18</f>
        <v>100</v>
      </c>
      <c r="E17" s="21">
        <f>E18</f>
        <v>100</v>
      </c>
    </row>
    <row r="18" spans="1:5" ht="31.5">
      <c r="A18" s="132" t="s">
        <v>15</v>
      </c>
      <c r="B18" s="16" t="s">
        <v>358</v>
      </c>
      <c r="C18" s="42" t="s">
        <v>10</v>
      </c>
      <c r="D18" s="21">
        <f>'2019-2020 Приложение 6'!E29</f>
        <v>100</v>
      </c>
      <c r="E18" s="21">
        <f>'2019-2020 Приложение 6'!F29</f>
        <v>100</v>
      </c>
    </row>
    <row r="19" spans="1:5" ht="47.25">
      <c r="A19" s="14" t="s">
        <v>73</v>
      </c>
      <c r="B19" s="12" t="s">
        <v>145</v>
      </c>
      <c r="C19" s="12" t="s">
        <v>0</v>
      </c>
      <c r="D19" s="13">
        <f>D22+D20+D24</f>
        <v>769.3</v>
      </c>
      <c r="E19" s="13">
        <f>E22+E20+E24</f>
        <v>769.3</v>
      </c>
    </row>
    <row r="20" spans="1:5" ht="31.5">
      <c r="A20" s="45" t="s">
        <v>344</v>
      </c>
      <c r="B20" s="16" t="s">
        <v>343</v>
      </c>
      <c r="C20" s="42"/>
      <c r="D20" s="21">
        <f>'2019-2020 Приложение 6'!E31</f>
        <v>180</v>
      </c>
      <c r="E20" s="21">
        <f>'2019-2020 Приложение 6'!F31</f>
        <v>180</v>
      </c>
    </row>
    <row r="21" spans="1:5" ht="31.5">
      <c r="A21" s="132" t="s">
        <v>15</v>
      </c>
      <c r="B21" s="16" t="s">
        <v>343</v>
      </c>
      <c r="C21" s="42" t="s">
        <v>10</v>
      </c>
      <c r="D21" s="21">
        <f>'2019-2020 Приложение 6'!E32</f>
        <v>180</v>
      </c>
      <c r="E21" s="21">
        <f>'2019-2020 Приложение 6'!F32</f>
        <v>180</v>
      </c>
    </row>
    <row r="22" spans="1:5" ht="31.5">
      <c r="A22" s="45" t="s">
        <v>345</v>
      </c>
      <c r="B22" s="16" t="s">
        <v>360</v>
      </c>
      <c r="C22" s="42"/>
      <c r="D22" s="21">
        <f>'2019-2020 Приложение 6'!E33</f>
        <v>119.3</v>
      </c>
      <c r="E22" s="21">
        <f>'2019-2020 Приложение 6'!F33</f>
        <v>119.3</v>
      </c>
    </row>
    <row r="23" spans="1:5" ht="31.5">
      <c r="A23" s="132" t="s">
        <v>15</v>
      </c>
      <c r="B23" s="16" t="s">
        <v>360</v>
      </c>
      <c r="C23" s="42" t="s">
        <v>10</v>
      </c>
      <c r="D23" s="21">
        <f>'2019-2020 Приложение 6'!E34</f>
        <v>119.3</v>
      </c>
      <c r="E23" s="21">
        <f>'2019-2020 Приложение 6'!F34</f>
        <v>119.3</v>
      </c>
    </row>
    <row r="24" spans="1:5" ht="63">
      <c r="A24" s="45" t="s">
        <v>295</v>
      </c>
      <c r="B24" s="16" t="s">
        <v>359</v>
      </c>
      <c r="C24" s="42"/>
      <c r="D24" s="21">
        <f>'2019-2020 Приложение 6'!E35</f>
        <v>470</v>
      </c>
      <c r="E24" s="21">
        <f>'2019-2020 Приложение 6'!F35</f>
        <v>470</v>
      </c>
    </row>
    <row r="25" spans="1:5" ht="15.75">
      <c r="A25" s="132" t="s">
        <v>11</v>
      </c>
      <c r="B25" s="16" t="s">
        <v>359</v>
      </c>
      <c r="C25" s="42" t="s">
        <v>14</v>
      </c>
      <c r="D25" s="21">
        <f>'2019-2020 Приложение 6'!E36</f>
        <v>470</v>
      </c>
      <c r="E25" s="21">
        <f>'2019-2020 Приложение 6'!F36</f>
        <v>470</v>
      </c>
    </row>
    <row r="26" spans="1:5" ht="47.25">
      <c r="A26" s="29" t="s">
        <v>74</v>
      </c>
      <c r="B26" s="30" t="s">
        <v>207</v>
      </c>
      <c r="C26" s="30" t="s">
        <v>0</v>
      </c>
      <c r="D26" s="31">
        <f>D27+D32</f>
        <v>523.1</v>
      </c>
      <c r="E26" s="31">
        <f>E27+E32</f>
        <v>523.1</v>
      </c>
    </row>
    <row r="27" spans="1:5" ht="31.5">
      <c r="A27" s="14" t="s">
        <v>91</v>
      </c>
      <c r="B27" s="12" t="s">
        <v>208</v>
      </c>
      <c r="C27" s="12" t="s">
        <v>0</v>
      </c>
      <c r="D27" s="13">
        <f>+D28+D30</f>
        <v>120</v>
      </c>
      <c r="E27" s="13">
        <f>+E28+E30</f>
        <v>120</v>
      </c>
    </row>
    <row r="28" spans="1:5" ht="15.75">
      <c r="A28" s="15" t="s">
        <v>26</v>
      </c>
      <c r="B28" s="8" t="s">
        <v>209</v>
      </c>
      <c r="C28" s="16"/>
      <c r="D28" s="9">
        <f>D29</f>
        <v>100</v>
      </c>
      <c r="E28" s="9">
        <f>E29</f>
        <v>100</v>
      </c>
    </row>
    <row r="29" spans="1:5" ht="31.5">
      <c r="A29" s="57" t="s">
        <v>15</v>
      </c>
      <c r="B29" s="8" t="s">
        <v>209</v>
      </c>
      <c r="C29" s="42" t="s">
        <v>10</v>
      </c>
      <c r="D29" s="21">
        <f>'2019-2020 Приложение 6'!E40</f>
        <v>100</v>
      </c>
      <c r="E29" s="21">
        <f>'2019-2020 Приложение 6'!F40</f>
        <v>100</v>
      </c>
    </row>
    <row r="30" spans="1:5" ht="63">
      <c r="A30" s="15" t="s">
        <v>27</v>
      </c>
      <c r="B30" s="8" t="s">
        <v>210</v>
      </c>
      <c r="C30" s="16"/>
      <c r="D30" s="9">
        <f>D31</f>
        <v>20</v>
      </c>
      <c r="E30" s="9">
        <f>E31</f>
        <v>20</v>
      </c>
    </row>
    <row r="31" spans="1:5" ht="15.75">
      <c r="A31" s="57" t="s">
        <v>11</v>
      </c>
      <c r="B31" s="8" t="s">
        <v>210</v>
      </c>
      <c r="C31" s="42" t="s">
        <v>14</v>
      </c>
      <c r="D31" s="21">
        <f>'2019-2020 Приложение 6'!E42</f>
        <v>20</v>
      </c>
      <c r="E31" s="21">
        <f>'2019-2020 Приложение 6'!F42</f>
        <v>20</v>
      </c>
    </row>
    <row r="32" spans="1:5" ht="31.5">
      <c r="A32" s="142" t="s">
        <v>310</v>
      </c>
      <c r="B32" s="143" t="s">
        <v>211</v>
      </c>
      <c r="C32" s="143" t="s">
        <v>0</v>
      </c>
      <c r="D32" s="144">
        <f>D33</f>
        <v>403.1</v>
      </c>
      <c r="E32" s="144">
        <f>E33</f>
        <v>403.1</v>
      </c>
    </row>
    <row r="33" spans="1:5" ht="31.5">
      <c r="A33" s="24" t="s">
        <v>311</v>
      </c>
      <c r="B33" s="22" t="s">
        <v>312</v>
      </c>
      <c r="C33" s="22"/>
      <c r="D33" s="21">
        <f>D34</f>
        <v>403.1</v>
      </c>
      <c r="E33" s="21">
        <f>E34</f>
        <v>403.1</v>
      </c>
    </row>
    <row r="34" spans="1:5" ht="47.25">
      <c r="A34" s="47" t="s">
        <v>313</v>
      </c>
      <c r="B34" s="22" t="s">
        <v>312</v>
      </c>
      <c r="C34" s="22" t="s">
        <v>28</v>
      </c>
      <c r="D34" s="21">
        <f>'2019-2020 Приложение 6'!E45</f>
        <v>403.1</v>
      </c>
      <c r="E34" s="21">
        <f>'2019-2020 Приложение 6'!F45</f>
        <v>403.1</v>
      </c>
    </row>
    <row r="35" spans="1:5" ht="47.25">
      <c r="A35" s="145" t="s">
        <v>75</v>
      </c>
      <c r="B35" s="33" t="s">
        <v>242</v>
      </c>
      <c r="C35" s="33" t="s">
        <v>0</v>
      </c>
      <c r="D35" s="31">
        <f>D36+D43+D60+D65</f>
        <v>45399.9</v>
      </c>
      <c r="E35" s="31">
        <f>E36+E43+E60+E65</f>
        <v>35665.9</v>
      </c>
    </row>
    <row r="36" spans="1:5" ht="47.25">
      <c r="A36" s="14" t="s">
        <v>89</v>
      </c>
      <c r="B36" s="12" t="s">
        <v>243</v>
      </c>
      <c r="C36" s="12" t="s">
        <v>0</v>
      </c>
      <c r="D36" s="13">
        <f>D37+D39+D41</f>
        <v>29736</v>
      </c>
      <c r="E36" s="13">
        <f>E37+E39+E41</f>
        <v>18930</v>
      </c>
    </row>
    <row r="37" spans="1:5" ht="31.5">
      <c r="A37" s="41" t="s">
        <v>68</v>
      </c>
      <c r="B37" s="16" t="s">
        <v>244</v>
      </c>
      <c r="C37" s="16"/>
      <c r="D37" s="21">
        <f>D38</f>
        <v>4800</v>
      </c>
      <c r="E37" s="21">
        <f>E38</f>
        <v>4800</v>
      </c>
    </row>
    <row r="38" spans="1:5" ht="31.5">
      <c r="A38" s="57" t="s">
        <v>15</v>
      </c>
      <c r="B38" s="16" t="s">
        <v>244</v>
      </c>
      <c r="C38" s="42" t="s">
        <v>10</v>
      </c>
      <c r="D38" s="21">
        <f>'2019-2020 Приложение 6'!E49</f>
        <v>4800</v>
      </c>
      <c r="E38" s="21">
        <f>'2019-2020 Приложение 6'!F49</f>
        <v>4800</v>
      </c>
    </row>
    <row r="39" spans="1:5" ht="31.5">
      <c r="A39" s="54" t="s">
        <v>54</v>
      </c>
      <c r="B39" s="16" t="s">
        <v>245</v>
      </c>
      <c r="C39" s="22"/>
      <c r="D39" s="21">
        <f>D40</f>
        <v>19436</v>
      </c>
      <c r="E39" s="21">
        <f>E40</f>
        <v>7630</v>
      </c>
    </row>
    <row r="40" spans="1:5" ht="31.5">
      <c r="A40" s="54" t="s">
        <v>15</v>
      </c>
      <c r="B40" s="16" t="s">
        <v>245</v>
      </c>
      <c r="C40" s="22" t="s">
        <v>10</v>
      </c>
      <c r="D40" s="21">
        <f>'2019-2020 Приложение 6'!E51</f>
        <v>19436</v>
      </c>
      <c r="E40" s="21">
        <f>'2019-2020 Приложение 6'!F51</f>
        <v>7630</v>
      </c>
    </row>
    <row r="41" spans="1:5" ht="63">
      <c r="A41" s="24" t="s">
        <v>84</v>
      </c>
      <c r="B41" s="42" t="s">
        <v>254</v>
      </c>
      <c r="C41" s="64"/>
      <c r="D41" s="21">
        <f>D42</f>
        <v>5500</v>
      </c>
      <c r="E41" s="21">
        <f>E42</f>
        <v>6500</v>
      </c>
    </row>
    <row r="42" spans="1:5" ht="15.75">
      <c r="A42" s="57" t="s">
        <v>11</v>
      </c>
      <c r="B42" s="42" t="s">
        <v>254</v>
      </c>
      <c r="C42" s="22" t="s">
        <v>14</v>
      </c>
      <c r="D42" s="21">
        <f>'2019-2020 Приложение 6'!E53</f>
        <v>5500</v>
      </c>
      <c r="E42" s="21">
        <f>'2019-2020 Приложение 6'!F53</f>
        <v>6500</v>
      </c>
    </row>
    <row r="43" spans="1:5" ht="15.75">
      <c r="A43" s="14" t="s">
        <v>69</v>
      </c>
      <c r="B43" s="12" t="s">
        <v>247</v>
      </c>
      <c r="C43" s="12" t="s">
        <v>0</v>
      </c>
      <c r="D43" s="13">
        <f>D44+D46+D50+D54+D58+D48+D56+D52</f>
        <v>13653</v>
      </c>
      <c r="E43" s="13">
        <f>E44+E46+E50+E54+E58+E48+E56+E52</f>
        <v>13983.3</v>
      </c>
    </row>
    <row r="44" spans="1:5" ht="47.25">
      <c r="A44" s="41" t="s">
        <v>42</v>
      </c>
      <c r="B44" s="35" t="s">
        <v>248</v>
      </c>
      <c r="C44" s="64"/>
      <c r="D44" s="21">
        <f>D45</f>
        <v>1836.4</v>
      </c>
      <c r="E44" s="21">
        <f>E45</f>
        <v>1836.4</v>
      </c>
    </row>
    <row r="45" spans="1:5" ht="31.5">
      <c r="A45" s="57" t="s">
        <v>15</v>
      </c>
      <c r="B45" s="35" t="s">
        <v>248</v>
      </c>
      <c r="C45" s="22" t="s">
        <v>10</v>
      </c>
      <c r="D45" s="21">
        <f>'2019-2020 Приложение 6'!E56</f>
        <v>1836.4</v>
      </c>
      <c r="E45" s="21">
        <f>'2019-2020 Приложение 6'!F56</f>
        <v>1836.4</v>
      </c>
    </row>
    <row r="46" spans="1:5" ht="47.25">
      <c r="A46" s="41" t="s">
        <v>42</v>
      </c>
      <c r="B46" s="16" t="s">
        <v>258</v>
      </c>
      <c r="C46" s="35"/>
      <c r="D46" s="36">
        <f>D47</f>
        <v>2277</v>
      </c>
      <c r="E46" s="36">
        <f>E47</f>
        <v>2277</v>
      </c>
    </row>
    <row r="47" spans="1:5" ht="31.5">
      <c r="A47" s="57" t="s">
        <v>15</v>
      </c>
      <c r="B47" s="16" t="s">
        <v>258</v>
      </c>
      <c r="C47" s="22" t="s">
        <v>10</v>
      </c>
      <c r="D47" s="21">
        <f>'2019-2020 Приложение 6'!E58</f>
        <v>2277</v>
      </c>
      <c r="E47" s="21">
        <f>'2019-2020 Приложение 6'!F58</f>
        <v>2277</v>
      </c>
    </row>
    <row r="48" spans="1:5" ht="31.5">
      <c r="A48" s="40" t="s">
        <v>43</v>
      </c>
      <c r="B48" s="22" t="s">
        <v>249</v>
      </c>
      <c r="C48" s="22"/>
      <c r="D48" s="21">
        <f>D49</f>
        <v>400</v>
      </c>
      <c r="E48" s="21">
        <f>E49</f>
        <v>400</v>
      </c>
    </row>
    <row r="49" spans="1:5" ht="31.5">
      <c r="A49" s="74" t="s">
        <v>15</v>
      </c>
      <c r="B49" s="22" t="s">
        <v>249</v>
      </c>
      <c r="C49" s="22" t="s">
        <v>10</v>
      </c>
      <c r="D49" s="21">
        <f>'2019-2020 Приложение 6'!E60</f>
        <v>400</v>
      </c>
      <c r="E49" s="21">
        <f>'2019-2020 Приложение 6'!F60</f>
        <v>400</v>
      </c>
    </row>
    <row r="50" spans="1:5" ht="31.5">
      <c r="A50" s="40" t="s">
        <v>43</v>
      </c>
      <c r="B50" s="8" t="s">
        <v>259</v>
      </c>
      <c r="C50" s="64"/>
      <c r="D50" s="21">
        <f>D51</f>
        <v>4400</v>
      </c>
      <c r="E50" s="21">
        <f>E51</f>
        <v>4400</v>
      </c>
    </row>
    <row r="51" spans="1:5" ht="31.5">
      <c r="A51" s="57" t="s">
        <v>15</v>
      </c>
      <c r="B51" s="8" t="s">
        <v>259</v>
      </c>
      <c r="C51" s="22" t="s">
        <v>10</v>
      </c>
      <c r="D51" s="21">
        <f>'2019-2020 Приложение 6'!E62</f>
        <v>4400</v>
      </c>
      <c r="E51" s="21">
        <f>'2019-2020 Приложение 6'!F62</f>
        <v>4400</v>
      </c>
    </row>
    <row r="52" spans="1:5" ht="47.25">
      <c r="A52" s="45" t="s">
        <v>301</v>
      </c>
      <c r="B52" s="16" t="s">
        <v>314</v>
      </c>
      <c r="C52" s="42"/>
      <c r="D52" s="21">
        <f>D53</f>
        <v>2039.6</v>
      </c>
      <c r="E52" s="21">
        <f>E53</f>
        <v>2369.9</v>
      </c>
    </row>
    <row r="53" spans="1:5" ht="31.5">
      <c r="A53" s="74" t="s">
        <v>15</v>
      </c>
      <c r="B53" s="16" t="s">
        <v>314</v>
      </c>
      <c r="C53" s="42" t="s">
        <v>10</v>
      </c>
      <c r="D53" s="21">
        <f>'2019-2020 Приложение 6'!E64</f>
        <v>2039.6</v>
      </c>
      <c r="E53" s="21">
        <f>'2019-2020 Приложение 6'!F64</f>
        <v>2369.9</v>
      </c>
    </row>
    <row r="54" spans="1:5" ht="31.5">
      <c r="A54" s="40" t="s">
        <v>44</v>
      </c>
      <c r="B54" s="35" t="s">
        <v>250</v>
      </c>
      <c r="C54" s="64"/>
      <c r="D54" s="21">
        <f>D55</f>
        <v>1950</v>
      </c>
      <c r="E54" s="21">
        <f>E55</f>
        <v>1950</v>
      </c>
    </row>
    <row r="55" spans="1:5" ht="31.5">
      <c r="A55" s="57" t="s">
        <v>15</v>
      </c>
      <c r="B55" s="35" t="s">
        <v>250</v>
      </c>
      <c r="C55" s="22" t="s">
        <v>10</v>
      </c>
      <c r="D55" s="21">
        <f>'2019-2020 Приложение 6'!E66</f>
        <v>1950</v>
      </c>
      <c r="E55" s="21">
        <f>'2019-2020 Приложение 6'!F66</f>
        <v>1950</v>
      </c>
    </row>
    <row r="56" spans="1:5" ht="15.75">
      <c r="A56" s="45" t="s">
        <v>306</v>
      </c>
      <c r="B56" s="16" t="s">
        <v>305</v>
      </c>
      <c r="C56" s="42"/>
      <c r="D56" s="21">
        <f>'2019-2020 Приложение 6'!E67</f>
        <v>450</v>
      </c>
      <c r="E56" s="21">
        <f>'2019-2020 Приложение 6'!F67</f>
        <v>450</v>
      </c>
    </row>
    <row r="57" spans="1:5" ht="31.5">
      <c r="A57" s="45" t="s">
        <v>15</v>
      </c>
      <c r="B57" s="16" t="s">
        <v>305</v>
      </c>
      <c r="C57" s="42" t="s">
        <v>10</v>
      </c>
      <c r="D57" s="21">
        <f>'2019-2020 Приложение 6'!E68</f>
        <v>450</v>
      </c>
      <c r="E57" s="21">
        <f>'2019-2020 Приложение 6'!F68</f>
        <v>450</v>
      </c>
    </row>
    <row r="58" spans="1:5" ht="78.75">
      <c r="A58" s="40" t="s">
        <v>45</v>
      </c>
      <c r="B58" s="35" t="s">
        <v>260</v>
      </c>
      <c r="C58" s="64"/>
      <c r="D58" s="21">
        <f>D59</f>
        <v>300</v>
      </c>
      <c r="E58" s="21">
        <f>E59</f>
        <v>300</v>
      </c>
    </row>
    <row r="59" spans="1:5" ht="15.75">
      <c r="A59" s="57" t="s">
        <v>11</v>
      </c>
      <c r="B59" s="35" t="s">
        <v>260</v>
      </c>
      <c r="C59" s="22" t="s">
        <v>14</v>
      </c>
      <c r="D59" s="21">
        <f>'2019-2020 Приложение 6'!E70</f>
        <v>300</v>
      </c>
      <c r="E59" s="21">
        <f>'2019-2020 Приложение 6'!F70</f>
        <v>300</v>
      </c>
    </row>
    <row r="60" spans="1:5" ht="47.25">
      <c r="A60" s="11" t="s">
        <v>70</v>
      </c>
      <c r="B60" s="12" t="s">
        <v>251</v>
      </c>
      <c r="C60" s="12" t="s">
        <v>0</v>
      </c>
      <c r="D60" s="13">
        <f>D63+D61</f>
        <v>200</v>
      </c>
      <c r="E60" s="13">
        <f>E63+E61</f>
        <v>200</v>
      </c>
    </row>
    <row r="61" spans="1:5" ht="31.5">
      <c r="A61" s="23" t="s">
        <v>71</v>
      </c>
      <c r="B61" s="27" t="s">
        <v>252</v>
      </c>
      <c r="C61" s="42"/>
      <c r="D61" s="21">
        <f>D62</f>
        <v>50</v>
      </c>
      <c r="E61" s="21">
        <f>E62</f>
        <v>50</v>
      </c>
    </row>
    <row r="62" spans="1:5" ht="15.75">
      <c r="A62" s="40" t="s">
        <v>31</v>
      </c>
      <c r="B62" s="27" t="s">
        <v>252</v>
      </c>
      <c r="C62" s="22" t="s">
        <v>19</v>
      </c>
      <c r="D62" s="21">
        <f>'2019-2020 Приложение 6'!E73</f>
        <v>50</v>
      </c>
      <c r="E62" s="21">
        <f>'2019-2020 Приложение 6'!F73</f>
        <v>50</v>
      </c>
    </row>
    <row r="63" spans="1:5" ht="31.5">
      <c r="A63" s="40" t="s">
        <v>55</v>
      </c>
      <c r="B63" s="35" t="s">
        <v>253</v>
      </c>
      <c r="C63" s="22"/>
      <c r="D63" s="21">
        <f>'2019-2020 Приложение 6'!E74</f>
        <v>150</v>
      </c>
      <c r="E63" s="21">
        <f>'2019-2020 Приложение 6'!F74</f>
        <v>150</v>
      </c>
    </row>
    <row r="64" spans="1:5" ht="31.5">
      <c r="A64" s="45" t="s">
        <v>15</v>
      </c>
      <c r="B64" s="35" t="s">
        <v>253</v>
      </c>
      <c r="C64" s="22" t="s">
        <v>10</v>
      </c>
      <c r="D64" s="21">
        <f>'2019-2020 Приложение 6'!E75</f>
        <v>150</v>
      </c>
      <c r="E64" s="21">
        <f>'2019-2020 Приложение 6'!F75</f>
        <v>150</v>
      </c>
    </row>
    <row r="65" spans="1:5" ht="15.75">
      <c r="A65" s="11" t="s">
        <v>361</v>
      </c>
      <c r="B65" s="12" t="s">
        <v>353</v>
      </c>
      <c r="C65" s="12" t="s">
        <v>0</v>
      </c>
      <c r="D65" s="13">
        <f>D68+D66</f>
        <v>1810.9</v>
      </c>
      <c r="E65" s="13">
        <f>E68+E66</f>
        <v>2552.6000000000004</v>
      </c>
    </row>
    <row r="66" spans="1:5" ht="31.5">
      <c r="A66" s="194" t="s">
        <v>79</v>
      </c>
      <c r="B66" s="191" t="s">
        <v>352</v>
      </c>
      <c r="C66" s="191"/>
      <c r="D66" s="192">
        <f>D67</f>
        <v>1179.7</v>
      </c>
      <c r="E66" s="192">
        <f>E67</f>
        <v>1921.4</v>
      </c>
    </row>
    <row r="67" spans="1:5" ht="31.5">
      <c r="A67" s="194" t="s">
        <v>15</v>
      </c>
      <c r="B67" s="191" t="s">
        <v>352</v>
      </c>
      <c r="C67" s="191" t="s">
        <v>10</v>
      </c>
      <c r="D67" s="192">
        <f>'2019-2020 Приложение 6'!E217</f>
        <v>1179.7</v>
      </c>
      <c r="E67" s="192">
        <f>'2019-2020 Приложение 6'!F217</f>
        <v>1921.4</v>
      </c>
    </row>
    <row r="68" spans="1:5" ht="78.75">
      <c r="A68" s="40" t="s">
        <v>266</v>
      </c>
      <c r="B68" s="181" t="s">
        <v>357</v>
      </c>
      <c r="C68" s="184"/>
      <c r="D68" s="21">
        <f>'2019-2020 Приложение 6'!E77</f>
        <v>631.2</v>
      </c>
      <c r="E68" s="21">
        <f>'2019-2020 Приложение 6'!F77</f>
        <v>631.2</v>
      </c>
    </row>
    <row r="69" spans="1:5" ht="31.5">
      <c r="A69" s="45" t="s">
        <v>15</v>
      </c>
      <c r="B69" s="181" t="s">
        <v>357</v>
      </c>
      <c r="C69" s="22" t="s">
        <v>10</v>
      </c>
      <c r="D69" s="21">
        <f>'2019-2020 Приложение 6'!E78</f>
        <v>631.2</v>
      </c>
      <c r="E69" s="21">
        <f>'2019-2020 Приложение 6'!F78</f>
        <v>631.2</v>
      </c>
    </row>
    <row r="70" spans="1:5" ht="31.5">
      <c r="A70" s="29" t="s">
        <v>315</v>
      </c>
      <c r="B70" s="30" t="s">
        <v>163</v>
      </c>
      <c r="C70" s="30" t="s">
        <v>0</v>
      </c>
      <c r="D70" s="31">
        <f>D71+D81+D92+D107+D104</f>
        <v>1043420.2</v>
      </c>
      <c r="E70" s="31">
        <f>E71+E81+E92+E107+E104</f>
        <v>1018721.2</v>
      </c>
    </row>
    <row r="71" spans="1:5" ht="31.5">
      <c r="A71" s="11" t="s">
        <v>108</v>
      </c>
      <c r="B71" s="12" t="s">
        <v>164</v>
      </c>
      <c r="C71" s="12" t="s">
        <v>0</v>
      </c>
      <c r="D71" s="13">
        <f>D72+D74+D76+D79</f>
        <v>379481.00000000006</v>
      </c>
      <c r="E71" s="13">
        <f>E72+E74+E76+E79</f>
        <v>371014.80000000005</v>
      </c>
    </row>
    <row r="72" spans="1:5" ht="31.5">
      <c r="A72" s="15" t="s">
        <v>29</v>
      </c>
      <c r="B72" s="16" t="s">
        <v>162</v>
      </c>
      <c r="C72" s="16"/>
      <c r="D72" s="18">
        <f>D73</f>
        <v>67183.7</v>
      </c>
      <c r="E72" s="18">
        <f>E73</f>
        <v>58717.5</v>
      </c>
    </row>
    <row r="73" spans="1:5" ht="31.5">
      <c r="A73" s="41" t="s">
        <v>12</v>
      </c>
      <c r="B73" s="27" t="s">
        <v>162</v>
      </c>
      <c r="C73" s="27" t="s">
        <v>13</v>
      </c>
      <c r="D73" s="37">
        <f>'2019-2020 Приложение 6'!E236</f>
        <v>67183.7</v>
      </c>
      <c r="E73" s="37">
        <f>'2019-2020 Приложение 6'!F236</f>
        <v>58717.5</v>
      </c>
    </row>
    <row r="74" spans="1:5" ht="63">
      <c r="A74" s="41" t="s">
        <v>82</v>
      </c>
      <c r="B74" s="27" t="s">
        <v>166</v>
      </c>
      <c r="C74" s="27"/>
      <c r="D74" s="37">
        <f>D75</f>
        <v>284279.9</v>
      </c>
      <c r="E74" s="37">
        <f>E75</f>
        <v>284279.9</v>
      </c>
    </row>
    <row r="75" spans="1:5" ht="31.5">
      <c r="A75" s="41" t="s">
        <v>12</v>
      </c>
      <c r="B75" s="27" t="s">
        <v>166</v>
      </c>
      <c r="C75" s="27" t="s">
        <v>13</v>
      </c>
      <c r="D75" s="37">
        <f>'2019-2020 Приложение 6'!E238</f>
        <v>284279.9</v>
      </c>
      <c r="E75" s="37">
        <f>'2019-2020 Приложение 6'!F238</f>
        <v>284279.9</v>
      </c>
    </row>
    <row r="76" spans="1:5" ht="78.75">
      <c r="A76" s="41" t="s">
        <v>81</v>
      </c>
      <c r="B76" s="27" t="s">
        <v>167</v>
      </c>
      <c r="C76" s="27"/>
      <c r="D76" s="37">
        <f>D78+D77</f>
        <v>26188.399999999998</v>
      </c>
      <c r="E76" s="37">
        <f>E78+E77</f>
        <v>26188.399999999998</v>
      </c>
    </row>
    <row r="77" spans="1:5" ht="15.75">
      <c r="A77" s="41" t="s">
        <v>31</v>
      </c>
      <c r="B77" s="27" t="s">
        <v>167</v>
      </c>
      <c r="C77" s="27" t="s">
        <v>19</v>
      </c>
      <c r="D77" s="37">
        <f>'2019-2020 Приложение 6'!E240</f>
        <v>1425.1</v>
      </c>
      <c r="E77" s="37">
        <f>'2019-2020 Приложение 6'!F240</f>
        <v>1425.1</v>
      </c>
    </row>
    <row r="78" spans="1:5" ht="31.5">
      <c r="A78" s="41" t="s">
        <v>12</v>
      </c>
      <c r="B78" s="27" t="s">
        <v>167</v>
      </c>
      <c r="C78" s="27" t="s">
        <v>13</v>
      </c>
      <c r="D78" s="37">
        <f>'2019-2020 Приложение 6'!E241</f>
        <v>24763.3</v>
      </c>
      <c r="E78" s="37">
        <f>'2019-2020 Приложение 6'!F241</f>
        <v>24763.3</v>
      </c>
    </row>
    <row r="79" spans="1:5" ht="110.25">
      <c r="A79" s="57" t="s">
        <v>286</v>
      </c>
      <c r="B79" s="42" t="s">
        <v>168</v>
      </c>
      <c r="C79" s="42"/>
      <c r="D79" s="36">
        <f>D80</f>
        <v>1829</v>
      </c>
      <c r="E79" s="36">
        <f>E80</f>
        <v>1829</v>
      </c>
    </row>
    <row r="80" spans="1:5" ht="15.75">
      <c r="A80" s="40" t="s">
        <v>31</v>
      </c>
      <c r="B80" s="42" t="s">
        <v>168</v>
      </c>
      <c r="C80" s="42" t="s">
        <v>19</v>
      </c>
      <c r="D80" s="37">
        <f>'2019-2020 Приложение 6'!E243</f>
        <v>1829</v>
      </c>
      <c r="E80" s="37">
        <f>'2019-2020 Приложение 6'!F243</f>
        <v>1829</v>
      </c>
    </row>
    <row r="81" spans="1:5" ht="31.5">
      <c r="A81" s="11" t="s">
        <v>93</v>
      </c>
      <c r="B81" s="12" t="s">
        <v>169</v>
      </c>
      <c r="C81" s="12" t="s">
        <v>0</v>
      </c>
      <c r="D81" s="13">
        <f>D82+D84+D88+D90+D86</f>
        <v>566565.2999999999</v>
      </c>
      <c r="E81" s="13">
        <f>E82+E84+E88+E90+E86</f>
        <v>549575.2999999999</v>
      </c>
    </row>
    <row r="82" spans="1:5" ht="31.5">
      <c r="A82" s="15" t="s">
        <v>29</v>
      </c>
      <c r="B82" s="16" t="s">
        <v>170</v>
      </c>
      <c r="C82" s="16"/>
      <c r="D82" s="18">
        <f>D83</f>
        <v>105441.9</v>
      </c>
      <c r="E82" s="18">
        <f>E83</f>
        <v>88451.9</v>
      </c>
    </row>
    <row r="83" spans="1:5" ht="31.5">
      <c r="A83" s="41" t="s">
        <v>12</v>
      </c>
      <c r="B83" s="27" t="s">
        <v>170</v>
      </c>
      <c r="C83" s="27" t="s">
        <v>13</v>
      </c>
      <c r="D83" s="37">
        <f>'2019-2020 Приложение 6'!E246</f>
        <v>105441.9</v>
      </c>
      <c r="E83" s="37">
        <f>'2019-2020 Приложение 6'!F246</f>
        <v>88451.9</v>
      </c>
    </row>
    <row r="84" spans="1:5" ht="63">
      <c r="A84" s="41" t="s">
        <v>82</v>
      </c>
      <c r="B84" s="27" t="s">
        <v>172</v>
      </c>
      <c r="C84" s="27"/>
      <c r="D84" s="37">
        <f>D85</f>
        <v>441630.5</v>
      </c>
      <c r="E84" s="37">
        <f>E85</f>
        <v>441630.5</v>
      </c>
    </row>
    <row r="85" spans="1:5" ht="31.5">
      <c r="A85" s="41" t="s">
        <v>12</v>
      </c>
      <c r="B85" s="27" t="s">
        <v>172</v>
      </c>
      <c r="C85" s="27" t="s">
        <v>13</v>
      </c>
      <c r="D85" s="37">
        <f>'2019-2020 Приложение 6'!E248</f>
        <v>441630.5</v>
      </c>
      <c r="E85" s="37">
        <f>'2019-2020 Приложение 6'!F248</f>
        <v>441630.5</v>
      </c>
    </row>
    <row r="86" spans="1:5" ht="63">
      <c r="A86" s="40" t="s">
        <v>141</v>
      </c>
      <c r="B86" s="42" t="s">
        <v>270</v>
      </c>
      <c r="C86" s="42"/>
      <c r="D86" s="37">
        <f>D87</f>
        <v>15413.2</v>
      </c>
      <c r="E86" s="37">
        <f>E87</f>
        <v>15413.2</v>
      </c>
    </row>
    <row r="87" spans="1:5" ht="31.5">
      <c r="A87" s="40" t="s">
        <v>12</v>
      </c>
      <c r="B87" s="42" t="s">
        <v>270</v>
      </c>
      <c r="C87" s="42" t="s">
        <v>13</v>
      </c>
      <c r="D87" s="37">
        <f>'2019-2020 Приложение 6'!E250</f>
        <v>15413.2</v>
      </c>
      <c r="E87" s="37">
        <f>'2019-2020 Приложение 6'!F250</f>
        <v>15413.2</v>
      </c>
    </row>
    <row r="88" spans="1:5" ht="63">
      <c r="A88" s="41" t="s">
        <v>130</v>
      </c>
      <c r="B88" s="27" t="s">
        <v>171</v>
      </c>
      <c r="C88" s="27"/>
      <c r="D88" s="37">
        <f>D89</f>
        <v>18.7</v>
      </c>
      <c r="E88" s="37">
        <f>E89</f>
        <v>18.7</v>
      </c>
    </row>
    <row r="89" spans="1:5" ht="15.75">
      <c r="A89" s="40" t="s">
        <v>31</v>
      </c>
      <c r="B89" s="27" t="s">
        <v>171</v>
      </c>
      <c r="C89" s="27" t="s">
        <v>19</v>
      </c>
      <c r="D89" s="37">
        <f>'2019-2020 Приложение 6'!E252</f>
        <v>18.7</v>
      </c>
      <c r="E89" s="37">
        <f>'2019-2020 Приложение 6'!F252</f>
        <v>18.7</v>
      </c>
    </row>
    <row r="90" spans="1:5" ht="110.25">
      <c r="A90" s="57" t="s">
        <v>286</v>
      </c>
      <c r="B90" s="16" t="s">
        <v>173</v>
      </c>
      <c r="C90" s="16"/>
      <c r="D90" s="18">
        <f>D91</f>
        <v>4061</v>
      </c>
      <c r="E90" s="18">
        <f>E91</f>
        <v>4061</v>
      </c>
    </row>
    <row r="91" spans="1:5" ht="15.75">
      <c r="A91" s="41" t="s">
        <v>31</v>
      </c>
      <c r="B91" s="27" t="s">
        <v>173</v>
      </c>
      <c r="C91" s="27" t="s">
        <v>19</v>
      </c>
      <c r="D91" s="37">
        <f>'2019-2020 Приложение 6'!E254</f>
        <v>4061</v>
      </c>
      <c r="E91" s="37">
        <f>'2019-2020 Приложение 6'!F254</f>
        <v>4061</v>
      </c>
    </row>
    <row r="92" spans="1:5" ht="15.75">
      <c r="A92" s="11" t="s">
        <v>316</v>
      </c>
      <c r="B92" s="12" t="s">
        <v>174</v>
      </c>
      <c r="C92" s="12" t="s">
        <v>0</v>
      </c>
      <c r="D92" s="13">
        <f>D93+D98+D100+D95+D102</f>
        <v>33209.1</v>
      </c>
      <c r="E92" s="13">
        <f>E93+E98+E100+E95+E102</f>
        <v>32948.8</v>
      </c>
    </row>
    <row r="93" spans="1:5" ht="31.5">
      <c r="A93" s="15" t="s">
        <v>29</v>
      </c>
      <c r="B93" s="16" t="s">
        <v>175</v>
      </c>
      <c r="C93" s="16"/>
      <c r="D93" s="18">
        <f>D94</f>
        <v>32290.1</v>
      </c>
      <c r="E93" s="18">
        <f>E94</f>
        <v>32029.8</v>
      </c>
    </row>
    <row r="94" spans="1:5" ht="31.5">
      <c r="A94" s="41" t="s">
        <v>12</v>
      </c>
      <c r="B94" s="27" t="s">
        <v>175</v>
      </c>
      <c r="C94" s="27" t="s">
        <v>13</v>
      </c>
      <c r="D94" s="37">
        <f>'2019-2020 Приложение 6'!E257</f>
        <v>32290.1</v>
      </c>
      <c r="E94" s="37">
        <f>'2019-2020 Приложение 6'!F257</f>
        <v>32029.8</v>
      </c>
    </row>
    <row r="95" spans="1:5" ht="31.5">
      <c r="A95" s="40" t="s">
        <v>110</v>
      </c>
      <c r="B95" s="42" t="s">
        <v>181</v>
      </c>
      <c r="C95" s="42"/>
      <c r="D95" s="43">
        <f>'2019-2020 Приложение 6'!E81</f>
        <v>500</v>
      </c>
      <c r="E95" s="43">
        <f>'2019-2020 Приложение 6'!F81</f>
        <v>500</v>
      </c>
    </row>
    <row r="96" spans="1:5" ht="31.5">
      <c r="A96" s="40" t="s">
        <v>15</v>
      </c>
      <c r="B96" s="42" t="s">
        <v>181</v>
      </c>
      <c r="C96" s="42" t="s">
        <v>10</v>
      </c>
      <c r="D96" s="43">
        <f>'2019-2020 Приложение 6'!E82</f>
        <v>300</v>
      </c>
      <c r="E96" s="43">
        <f>'2019-2020 Приложение 6'!F82</f>
        <v>300</v>
      </c>
    </row>
    <row r="97" spans="1:5" ht="15.75">
      <c r="A97" s="40" t="s">
        <v>31</v>
      </c>
      <c r="B97" s="42" t="s">
        <v>181</v>
      </c>
      <c r="C97" s="42" t="s">
        <v>19</v>
      </c>
      <c r="D97" s="43">
        <f>'2019-2020 Приложение 6'!E83</f>
        <v>200</v>
      </c>
      <c r="E97" s="43">
        <f>'2019-2020 Приложение 6'!F83</f>
        <v>200</v>
      </c>
    </row>
    <row r="98" spans="1:5" ht="110.25">
      <c r="A98" s="57" t="s">
        <v>286</v>
      </c>
      <c r="B98" s="16" t="s">
        <v>176</v>
      </c>
      <c r="C98" s="16"/>
      <c r="D98" s="37">
        <f>D99</f>
        <v>169</v>
      </c>
      <c r="E98" s="37">
        <f>E99</f>
        <v>169</v>
      </c>
    </row>
    <row r="99" spans="1:5" ht="15.75">
      <c r="A99" s="41" t="s">
        <v>31</v>
      </c>
      <c r="B99" s="27" t="s">
        <v>176</v>
      </c>
      <c r="C99" s="27" t="s">
        <v>19</v>
      </c>
      <c r="D99" s="37">
        <f>'2019-2020 Приложение 6'!E259</f>
        <v>169</v>
      </c>
      <c r="E99" s="37">
        <f>'2019-2020 Приложение 6'!F259</f>
        <v>169</v>
      </c>
    </row>
    <row r="100" spans="1:5" ht="31.5">
      <c r="A100" s="40" t="s">
        <v>142</v>
      </c>
      <c r="B100" s="42" t="s">
        <v>182</v>
      </c>
      <c r="C100" s="42"/>
      <c r="D100" s="43">
        <f>D101</f>
        <v>100</v>
      </c>
      <c r="E100" s="43">
        <f>E101</f>
        <v>100</v>
      </c>
    </row>
    <row r="101" spans="1:5" ht="31.5">
      <c r="A101" s="40" t="s">
        <v>15</v>
      </c>
      <c r="B101" s="42" t="s">
        <v>182</v>
      </c>
      <c r="C101" s="42" t="s">
        <v>10</v>
      </c>
      <c r="D101" s="43">
        <f>'2019-2020 Приложение 6'!E85</f>
        <v>100</v>
      </c>
      <c r="E101" s="43">
        <f>'2019-2020 Приложение 6'!F85</f>
        <v>100</v>
      </c>
    </row>
    <row r="102" spans="1:5" ht="47.25">
      <c r="A102" s="40" t="s">
        <v>143</v>
      </c>
      <c r="B102" s="42" t="s">
        <v>183</v>
      </c>
      <c r="C102" s="42"/>
      <c r="D102" s="43">
        <f>D103</f>
        <v>150</v>
      </c>
      <c r="E102" s="43">
        <f>E103</f>
        <v>150</v>
      </c>
    </row>
    <row r="103" spans="1:5" ht="31.5">
      <c r="A103" s="40" t="s">
        <v>15</v>
      </c>
      <c r="B103" s="42" t="s">
        <v>183</v>
      </c>
      <c r="C103" s="42" t="s">
        <v>10</v>
      </c>
      <c r="D103" s="43">
        <f>'2019-2020 Приложение 6'!E87</f>
        <v>150</v>
      </c>
      <c r="E103" s="43">
        <f>'2019-2020 Приложение 6'!F87</f>
        <v>150</v>
      </c>
    </row>
    <row r="104" spans="1:5" ht="31.5">
      <c r="A104" s="11" t="s">
        <v>95</v>
      </c>
      <c r="B104" s="12" t="s">
        <v>184</v>
      </c>
      <c r="C104" s="12" t="s">
        <v>0</v>
      </c>
      <c r="D104" s="13">
        <f>D105</f>
        <v>3652.2</v>
      </c>
      <c r="E104" s="13">
        <f>E105</f>
        <v>3652.2</v>
      </c>
    </row>
    <row r="105" spans="1:5" ht="31.5">
      <c r="A105" s="40" t="s">
        <v>269</v>
      </c>
      <c r="B105" s="42" t="s">
        <v>261</v>
      </c>
      <c r="C105" s="42"/>
      <c r="D105" s="43">
        <f>D106</f>
        <v>3652.2</v>
      </c>
      <c r="E105" s="43">
        <f>E106</f>
        <v>3652.2</v>
      </c>
    </row>
    <row r="106" spans="1:5" ht="31.5">
      <c r="A106" s="82" t="s">
        <v>12</v>
      </c>
      <c r="B106" s="42" t="s">
        <v>261</v>
      </c>
      <c r="C106" s="42" t="s">
        <v>13</v>
      </c>
      <c r="D106" s="43">
        <f>'2019-2020 Приложение 6'!E262</f>
        <v>3652.2</v>
      </c>
      <c r="E106" s="43">
        <f>'2019-2020 Приложение 6'!F262</f>
        <v>3652.2</v>
      </c>
    </row>
    <row r="107" spans="1:5" ht="31.5">
      <c r="A107" s="11" t="s">
        <v>88</v>
      </c>
      <c r="B107" s="12" t="s">
        <v>177</v>
      </c>
      <c r="C107" s="12" t="s">
        <v>0</v>
      </c>
      <c r="D107" s="13">
        <f>D108+D112</f>
        <v>60512.6</v>
      </c>
      <c r="E107" s="13">
        <f>E108+E112</f>
        <v>61530.1</v>
      </c>
    </row>
    <row r="108" spans="1:5" ht="31.5">
      <c r="A108" s="15" t="s">
        <v>16</v>
      </c>
      <c r="B108" s="16" t="s">
        <v>178</v>
      </c>
      <c r="C108" s="16"/>
      <c r="D108" s="18">
        <f>D109+D110+D111</f>
        <v>30854.1</v>
      </c>
      <c r="E108" s="18">
        <f>E109+E110+E111</f>
        <v>30854.1</v>
      </c>
    </row>
    <row r="109" spans="1:5" ht="78.75">
      <c r="A109" s="41" t="s">
        <v>17</v>
      </c>
      <c r="B109" s="27" t="s">
        <v>178</v>
      </c>
      <c r="C109" s="27" t="s">
        <v>18</v>
      </c>
      <c r="D109" s="37">
        <f>'2019-2020 Приложение 6'!E265</f>
        <v>26241.6</v>
      </c>
      <c r="E109" s="37">
        <f>'2019-2020 Приложение 6'!F265</f>
        <v>26241.6</v>
      </c>
    </row>
    <row r="110" spans="1:5" ht="31.5">
      <c r="A110" s="41" t="s">
        <v>15</v>
      </c>
      <c r="B110" s="27" t="s">
        <v>178</v>
      </c>
      <c r="C110" s="27" t="s">
        <v>10</v>
      </c>
      <c r="D110" s="37">
        <f>'2019-2020 Приложение 6'!E266</f>
        <v>4376.9</v>
      </c>
      <c r="E110" s="37">
        <f>'2019-2020 Приложение 6'!F266</f>
        <v>4376.9</v>
      </c>
    </row>
    <row r="111" spans="1:5" ht="15.75">
      <c r="A111" s="77" t="s">
        <v>11</v>
      </c>
      <c r="B111" s="27" t="s">
        <v>178</v>
      </c>
      <c r="C111" s="27" t="s">
        <v>14</v>
      </c>
      <c r="D111" s="37">
        <f>'2019-2020 Приложение 6'!E267</f>
        <v>235.6</v>
      </c>
      <c r="E111" s="37">
        <f>'2019-2020 Приложение 6'!F267</f>
        <v>235.6</v>
      </c>
    </row>
    <row r="112" spans="1:5" ht="31.5">
      <c r="A112" s="15" t="s">
        <v>34</v>
      </c>
      <c r="B112" s="16" t="s">
        <v>179</v>
      </c>
      <c r="C112" s="16"/>
      <c r="D112" s="18">
        <f>D113+D114</f>
        <v>29658.5</v>
      </c>
      <c r="E112" s="18">
        <f>E113+E114</f>
        <v>30676</v>
      </c>
    </row>
    <row r="113" spans="1:5" ht="78.75">
      <c r="A113" s="41" t="s">
        <v>17</v>
      </c>
      <c r="B113" s="27" t="s">
        <v>179</v>
      </c>
      <c r="C113" s="27" t="s">
        <v>18</v>
      </c>
      <c r="D113" s="37">
        <f>'2019-2020 Приложение 6'!E269</f>
        <v>28151.3</v>
      </c>
      <c r="E113" s="37">
        <f>'2019-2020 Приложение 6'!F269</f>
        <v>29168.8</v>
      </c>
    </row>
    <row r="114" spans="1:5" ht="31.5">
      <c r="A114" s="41" t="s">
        <v>15</v>
      </c>
      <c r="B114" s="27" t="s">
        <v>179</v>
      </c>
      <c r="C114" s="27" t="s">
        <v>10</v>
      </c>
      <c r="D114" s="37">
        <f>'2019-2020 Приложение 6'!E270</f>
        <v>1507.2</v>
      </c>
      <c r="E114" s="37">
        <f>'2019-2020 Приложение 6'!F270</f>
        <v>1507.2</v>
      </c>
    </row>
    <row r="115" spans="1:5" ht="31.5">
      <c r="A115" s="29" t="s">
        <v>96</v>
      </c>
      <c r="B115" s="30" t="s">
        <v>190</v>
      </c>
      <c r="C115" s="30" t="s">
        <v>0</v>
      </c>
      <c r="D115" s="31">
        <f>D116+D120+D122+D124+D126+D128+D130+D133+D118</f>
        <v>132487.40000000002</v>
      </c>
      <c r="E115" s="31">
        <f>E116+E120+E122+E124+E126+E128+E130+E133+E118</f>
        <v>120033</v>
      </c>
    </row>
    <row r="116" spans="1:5" ht="31.5">
      <c r="A116" s="40" t="s">
        <v>58</v>
      </c>
      <c r="B116" s="42" t="s">
        <v>189</v>
      </c>
      <c r="C116" s="42"/>
      <c r="D116" s="9">
        <f>D117</f>
        <v>30610.8</v>
      </c>
      <c r="E116" s="9">
        <f>E117</f>
        <v>26310.8</v>
      </c>
    </row>
    <row r="117" spans="1:5" ht="31.5">
      <c r="A117" s="75" t="s">
        <v>12</v>
      </c>
      <c r="B117" s="42" t="s">
        <v>189</v>
      </c>
      <c r="C117" s="42" t="s">
        <v>13</v>
      </c>
      <c r="D117" s="36">
        <f>'2019-2020 Приложение 6'!E192</f>
        <v>30610.8</v>
      </c>
      <c r="E117" s="36">
        <f>'2019-2020 Приложение 6'!F192</f>
        <v>26310.8</v>
      </c>
    </row>
    <row r="118" spans="1:5" ht="31.5">
      <c r="A118" s="23" t="s">
        <v>263</v>
      </c>
      <c r="B118" s="42" t="s">
        <v>271</v>
      </c>
      <c r="C118" s="42"/>
      <c r="D118" s="36">
        <f>D119</f>
        <v>70</v>
      </c>
      <c r="E118" s="36">
        <f>E119</f>
        <v>0</v>
      </c>
    </row>
    <row r="119" spans="1:5" ht="31.5">
      <c r="A119" s="23" t="s">
        <v>12</v>
      </c>
      <c r="B119" s="42" t="s">
        <v>271</v>
      </c>
      <c r="C119" s="42" t="s">
        <v>13</v>
      </c>
      <c r="D119" s="36">
        <f>'2019-2020 Приложение 6'!E194</f>
        <v>70</v>
      </c>
      <c r="E119" s="36">
        <f>'2019-2020 Приложение 6'!F194</f>
        <v>0</v>
      </c>
    </row>
    <row r="120" spans="1:5" ht="15.75">
      <c r="A120" s="23" t="s">
        <v>288</v>
      </c>
      <c r="B120" s="42" t="s">
        <v>289</v>
      </c>
      <c r="C120" s="42"/>
      <c r="D120" s="36">
        <f>D121</f>
        <v>99.6</v>
      </c>
      <c r="E120" s="36">
        <f>E121</f>
        <v>0</v>
      </c>
    </row>
    <row r="121" spans="1:5" ht="31.5">
      <c r="A121" s="75" t="s">
        <v>12</v>
      </c>
      <c r="B121" s="42" t="s">
        <v>289</v>
      </c>
      <c r="C121" s="42" t="s">
        <v>13</v>
      </c>
      <c r="D121" s="36">
        <f>'2019-2020 Приложение 6'!E196</f>
        <v>99.6</v>
      </c>
      <c r="E121" s="36">
        <f>'2019-2020 Приложение 6'!F196</f>
        <v>0</v>
      </c>
    </row>
    <row r="122" spans="1:5" ht="31.5">
      <c r="A122" s="23" t="s">
        <v>263</v>
      </c>
      <c r="B122" s="42" t="s">
        <v>262</v>
      </c>
      <c r="C122" s="42"/>
      <c r="D122" s="36">
        <f>D123</f>
        <v>102.4</v>
      </c>
      <c r="E122" s="36">
        <f>E123</f>
        <v>0</v>
      </c>
    </row>
    <row r="123" spans="1:5" ht="31.5">
      <c r="A123" s="75" t="s">
        <v>12</v>
      </c>
      <c r="B123" s="42" t="s">
        <v>262</v>
      </c>
      <c r="C123" s="42" t="s">
        <v>13</v>
      </c>
      <c r="D123" s="36">
        <f>'2019-2020 Приложение 6'!E198</f>
        <v>102.4</v>
      </c>
      <c r="E123" s="36">
        <f>'2019-2020 Приложение 6'!F198</f>
        <v>0</v>
      </c>
    </row>
    <row r="124" spans="1:5" ht="31.5">
      <c r="A124" s="40" t="s">
        <v>60</v>
      </c>
      <c r="B124" s="42" t="s">
        <v>191</v>
      </c>
      <c r="C124" s="42"/>
      <c r="D124" s="37">
        <f>D125</f>
        <v>51007.4</v>
      </c>
      <c r="E124" s="37">
        <f>E125</f>
        <v>45107.4</v>
      </c>
    </row>
    <row r="125" spans="1:5" ht="31.5">
      <c r="A125" s="75" t="s">
        <v>12</v>
      </c>
      <c r="B125" s="42" t="s">
        <v>191</v>
      </c>
      <c r="C125" s="42" t="s">
        <v>13</v>
      </c>
      <c r="D125" s="36">
        <f>'2019-2020 Приложение 6'!E200</f>
        <v>51007.4</v>
      </c>
      <c r="E125" s="36">
        <f>'2019-2020 Приложение 6'!F200</f>
        <v>45107.4</v>
      </c>
    </row>
    <row r="126" spans="1:5" ht="47.25">
      <c r="A126" s="40" t="s">
        <v>59</v>
      </c>
      <c r="B126" s="42" t="s">
        <v>192</v>
      </c>
      <c r="C126" s="42"/>
      <c r="D126" s="18">
        <f>D127</f>
        <v>21471.4</v>
      </c>
      <c r="E126" s="18">
        <f>E127</f>
        <v>18771.6</v>
      </c>
    </row>
    <row r="127" spans="1:5" ht="31.5">
      <c r="A127" s="122" t="s">
        <v>12</v>
      </c>
      <c r="B127" s="42" t="s">
        <v>192</v>
      </c>
      <c r="C127" s="42" t="s">
        <v>13</v>
      </c>
      <c r="D127" s="36">
        <f>'2019-2020 Приложение 6'!E202</f>
        <v>21471.4</v>
      </c>
      <c r="E127" s="36">
        <f>'2019-2020 Приложение 6'!F202</f>
        <v>18771.6</v>
      </c>
    </row>
    <row r="128" spans="1:5" ht="15.75">
      <c r="A128" s="40" t="s">
        <v>255</v>
      </c>
      <c r="B128" s="42" t="s">
        <v>256</v>
      </c>
      <c r="C128" s="42"/>
      <c r="D128" s="37">
        <f>D129</f>
        <v>20</v>
      </c>
      <c r="E128" s="37">
        <f>E129</f>
        <v>20</v>
      </c>
    </row>
    <row r="129" spans="1:5" ht="15.75">
      <c r="A129" s="75" t="s">
        <v>31</v>
      </c>
      <c r="B129" s="42" t="s">
        <v>256</v>
      </c>
      <c r="C129" s="42" t="s">
        <v>19</v>
      </c>
      <c r="D129" s="36">
        <f>'2019-2020 Приложение 6'!E204</f>
        <v>20</v>
      </c>
      <c r="E129" s="36">
        <f>'2019-2020 Приложение 6'!F204</f>
        <v>20</v>
      </c>
    </row>
    <row r="130" spans="1:5" ht="15.75">
      <c r="A130" s="40" t="s">
        <v>25</v>
      </c>
      <c r="B130" s="42" t="s">
        <v>193</v>
      </c>
      <c r="C130" s="42"/>
      <c r="D130" s="18">
        <f>D131+D132</f>
        <v>7022.3</v>
      </c>
      <c r="E130" s="18">
        <f>E131+E132</f>
        <v>7195.599999999999</v>
      </c>
    </row>
    <row r="131" spans="1:5" ht="78.75">
      <c r="A131" s="23" t="s">
        <v>17</v>
      </c>
      <c r="B131" s="42" t="s">
        <v>193</v>
      </c>
      <c r="C131" s="42" t="s">
        <v>18</v>
      </c>
      <c r="D131" s="36">
        <f>'2019-2020 Приложение 6'!E206</f>
        <v>6562.5</v>
      </c>
      <c r="E131" s="36">
        <f>'2019-2020 Приложение 6'!F206</f>
        <v>6723.9</v>
      </c>
    </row>
    <row r="132" spans="1:5" ht="31.5">
      <c r="A132" s="57" t="s">
        <v>15</v>
      </c>
      <c r="B132" s="42" t="s">
        <v>193</v>
      </c>
      <c r="C132" s="42" t="s">
        <v>10</v>
      </c>
      <c r="D132" s="36">
        <f>'2019-2020 Приложение 6'!E207</f>
        <v>459.8</v>
      </c>
      <c r="E132" s="36">
        <f>'2019-2020 Приложение 6'!F207</f>
        <v>471.7</v>
      </c>
    </row>
    <row r="133" spans="1:5" ht="31.5">
      <c r="A133" s="40" t="s">
        <v>57</v>
      </c>
      <c r="B133" s="42" t="s">
        <v>194</v>
      </c>
      <c r="C133" s="42"/>
      <c r="D133" s="36">
        <f>D134</f>
        <v>22083.5</v>
      </c>
      <c r="E133" s="36">
        <f>E134</f>
        <v>22627.6</v>
      </c>
    </row>
    <row r="134" spans="1:5" ht="78.75">
      <c r="A134" s="23" t="s">
        <v>17</v>
      </c>
      <c r="B134" s="42" t="s">
        <v>194</v>
      </c>
      <c r="C134" s="42" t="s">
        <v>18</v>
      </c>
      <c r="D134" s="36">
        <f>'2019-2020 Приложение 6'!E209</f>
        <v>22083.5</v>
      </c>
      <c r="E134" s="36">
        <f>'2019-2020 Приложение 6'!F209</f>
        <v>22627.6</v>
      </c>
    </row>
    <row r="135" spans="1:5" ht="31.5">
      <c r="A135" s="29" t="s">
        <v>61</v>
      </c>
      <c r="B135" s="30" t="s">
        <v>195</v>
      </c>
      <c r="C135" s="30" t="s">
        <v>0</v>
      </c>
      <c r="D135" s="31">
        <f>D140+D138+D136+D142</f>
        <v>60410.899999999994</v>
      </c>
      <c r="E135" s="31">
        <f>E140+E138+E136+E142</f>
        <v>60410.899999999994</v>
      </c>
    </row>
    <row r="136" spans="1:5" ht="31.5">
      <c r="A136" s="41" t="s">
        <v>62</v>
      </c>
      <c r="B136" s="42" t="s">
        <v>196</v>
      </c>
      <c r="C136" s="27"/>
      <c r="D136" s="37">
        <f>D137</f>
        <v>58010.2</v>
      </c>
      <c r="E136" s="37">
        <f>E137</f>
        <v>58010.2</v>
      </c>
    </row>
    <row r="137" spans="1:5" ht="31.5">
      <c r="A137" s="68" t="s">
        <v>12</v>
      </c>
      <c r="B137" s="42" t="s">
        <v>196</v>
      </c>
      <c r="C137" s="27" t="s">
        <v>13</v>
      </c>
      <c r="D137" s="37">
        <f>'2019-2020 Приложение 6'!E90</f>
        <v>58010.2</v>
      </c>
      <c r="E137" s="37">
        <f>'2019-2020 Приложение 6'!F90</f>
        <v>58010.2</v>
      </c>
    </row>
    <row r="138" spans="1:5" ht="31.5">
      <c r="A138" s="68" t="s">
        <v>46</v>
      </c>
      <c r="B138" s="42" t="s">
        <v>197</v>
      </c>
      <c r="C138" s="27"/>
      <c r="D138" s="37">
        <f>D139</f>
        <v>300.7</v>
      </c>
      <c r="E138" s="37">
        <f>E139</f>
        <v>300.7</v>
      </c>
    </row>
    <row r="139" spans="1:5" ht="31.5">
      <c r="A139" s="68" t="s">
        <v>12</v>
      </c>
      <c r="B139" s="42" t="s">
        <v>197</v>
      </c>
      <c r="C139" s="27" t="s">
        <v>13</v>
      </c>
      <c r="D139" s="37">
        <f>'2019-2020 Приложение 6'!E92</f>
        <v>300.7</v>
      </c>
      <c r="E139" s="37">
        <f>'2019-2020 Приложение 6'!F92</f>
        <v>300.7</v>
      </c>
    </row>
    <row r="140" spans="1:5" ht="31.5">
      <c r="A140" s="68" t="s">
        <v>47</v>
      </c>
      <c r="B140" s="42" t="s">
        <v>198</v>
      </c>
      <c r="C140" s="27"/>
      <c r="D140" s="37">
        <f>D141</f>
        <v>2000</v>
      </c>
      <c r="E140" s="37">
        <f>E141</f>
        <v>2000</v>
      </c>
    </row>
    <row r="141" spans="1:5" ht="31.5">
      <c r="A141" s="68" t="s">
        <v>15</v>
      </c>
      <c r="B141" s="42" t="s">
        <v>198</v>
      </c>
      <c r="C141" s="27" t="s">
        <v>10</v>
      </c>
      <c r="D141" s="37">
        <f>'2019-2020 Приложение 6'!E94</f>
        <v>2000</v>
      </c>
      <c r="E141" s="37">
        <f>'2019-2020 Приложение 6'!F94</f>
        <v>2000</v>
      </c>
    </row>
    <row r="142" spans="1:5" ht="47.25">
      <c r="A142" s="23" t="s">
        <v>273</v>
      </c>
      <c r="B142" s="42" t="s">
        <v>290</v>
      </c>
      <c r="C142" s="16"/>
      <c r="D142" s="37">
        <f>D143</f>
        <v>100</v>
      </c>
      <c r="E142" s="37">
        <f>E143</f>
        <v>100</v>
      </c>
    </row>
    <row r="143" spans="1:5" ht="31.5">
      <c r="A143" s="23" t="s">
        <v>15</v>
      </c>
      <c r="B143" s="42" t="s">
        <v>290</v>
      </c>
      <c r="C143" s="16" t="s">
        <v>10</v>
      </c>
      <c r="D143" s="37">
        <f>'2019-2020 Приложение 6'!E96</f>
        <v>100</v>
      </c>
      <c r="E143" s="37">
        <f>'2019-2020 Приложение 6'!F96</f>
        <v>100</v>
      </c>
    </row>
    <row r="144" spans="1:5" ht="31.5">
      <c r="A144" s="29" t="s">
        <v>97</v>
      </c>
      <c r="B144" s="30" t="s">
        <v>212</v>
      </c>
      <c r="C144" s="30" t="s">
        <v>0</v>
      </c>
      <c r="D144" s="31">
        <f>D145+D150+D163+D193+D204</f>
        <v>151999.2</v>
      </c>
      <c r="E144" s="31">
        <f>E145+E150+E163+E193+E204</f>
        <v>152622</v>
      </c>
    </row>
    <row r="145" spans="1:5" ht="31.5">
      <c r="A145" s="11" t="s">
        <v>98</v>
      </c>
      <c r="B145" s="12" t="s">
        <v>213</v>
      </c>
      <c r="C145" s="12" t="s">
        <v>0</v>
      </c>
      <c r="D145" s="13">
        <f>D146</f>
        <v>19247.699999999997</v>
      </c>
      <c r="E145" s="13">
        <f>E146</f>
        <v>19316.5</v>
      </c>
    </row>
    <row r="146" spans="1:5" ht="31.5">
      <c r="A146" s="17" t="s">
        <v>16</v>
      </c>
      <c r="B146" s="16" t="s">
        <v>214</v>
      </c>
      <c r="C146" s="8"/>
      <c r="D146" s="9">
        <f>SUM(D147:D149)</f>
        <v>19247.699999999997</v>
      </c>
      <c r="E146" s="9">
        <f>SUM(E147:E149)</f>
        <v>19316.5</v>
      </c>
    </row>
    <row r="147" spans="1:5" ht="78.75">
      <c r="A147" s="55" t="s">
        <v>17</v>
      </c>
      <c r="B147" s="16" t="s">
        <v>214</v>
      </c>
      <c r="C147" s="42" t="s">
        <v>18</v>
      </c>
      <c r="D147" s="21">
        <f>'2019-2020 Приложение 6'!E275</f>
        <v>18001.8</v>
      </c>
      <c r="E147" s="21">
        <f>'2019-2020 Приложение 6'!F275</f>
        <v>18079.9</v>
      </c>
    </row>
    <row r="148" spans="1:5" ht="31.5">
      <c r="A148" s="45" t="s">
        <v>15</v>
      </c>
      <c r="B148" s="16" t="s">
        <v>214</v>
      </c>
      <c r="C148" s="42" t="s">
        <v>10</v>
      </c>
      <c r="D148" s="21">
        <f>'2019-2020 Приложение 6'!E276</f>
        <v>1222.6000000000001</v>
      </c>
      <c r="E148" s="21">
        <f>'2019-2020 Приложение 6'!F276</f>
        <v>1213.6000000000001</v>
      </c>
    </row>
    <row r="149" spans="1:5" ht="15.75">
      <c r="A149" s="77" t="s">
        <v>11</v>
      </c>
      <c r="B149" s="16" t="s">
        <v>214</v>
      </c>
      <c r="C149" s="42" t="s">
        <v>14</v>
      </c>
      <c r="D149" s="21">
        <f>'2019-2020 Приложение 6'!E277</f>
        <v>23.3</v>
      </c>
      <c r="E149" s="21">
        <f>'2019-2020 Приложение 6'!F277</f>
        <v>23</v>
      </c>
    </row>
    <row r="150" spans="1:5" ht="31.5">
      <c r="A150" s="11" t="s">
        <v>99</v>
      </c>
      <c r="B150" s="12" t="s">
        <v>215</v>
      </c>
      <c r="C150" s="12" t="s">
        <v>0</v>
      </c>
      <c r="D150" s="13">
        <f>D151+D153+D155+D159</f>
        <v>24882.199999999997</v>
      </c>
      <c r="E150" s="13">
        <f>E151+E153+E155+E159</f>
        <v>24147.4</v>
      </c>
    </row>
    <row r="151" spans="1:5" ht="47.25">
      <c r="A151" s="56" t="s">
        <v>66</v>
      </c>
      <c r="B151" s="16" t="s">
        <v>216</v>
      </c>
      <c r="C151" s="22"/>
      <c r="D151" s="21">
        <f>'2019-2020 Приложение 6'!E220</f>
        <v>4534</v>
      </c>
      <c r="E151" s="21">
        <f>'2019-2020 Приложение 6'!F220</f>
        <v>3839.3</v>
      </c>
    </row>
    <row r="152" spans="1:5" ht="31.5">
      <c r="A152" s="45" t="s">
        <v>15</v>
      </c>
      <c r="B152" s="16" t="s">
        <v>216</v>
      </c>
      <c r="C152" s="42" t="s">
        <v>10</v>
      </c>
      <c r="D152" s="21">
        <f>'2019-2020 Приложение 6'!E221</f>
        <v>4534</v>
      </c>
      <c r="E152" s="21">
        <f>'2019-2020 Приложение 6'!F221</f>
        <v>3839.3</v>
      </c>
    </row>
    <row r="153" spans="1:5" ht="31.5">
      <c r="A153" s="56" t="s">
        <v>20</v>
      </c>
      <c r="B153" s="16" t="s">
        <v>217</v>
      </c>
      <c r="C153" s="22"/>
      <c r="D153" s="21">
        <f>'2019-2020 Приложение 6'!E222</f>
        <v>226</v>
      </c>
      <c r="E153" s="21">
        <f>'2019-2020 Приложение 6'!F222</f>
        <v>226</v>
      </c>
    </row>
    <row r="154" spans="1:5" ht="31.5">
      <c r="A154" s="45" t="s">
        <v>15</v>
      </c>
      <c r="B154" s="16" t="s">
        <v>217</v>
      </c>
      <c r="C154" s="42" t="s">
        <v>10</v>
      </c>
      <c r="D154" s="21">
        <f>'2019-2020 Приложение 6'!E223</f>
        <v>226</v>
      </c>
      <c r="E154" s="21">
        <f>'2019-2020 Приложение 6'!F223</f>
        <v>226</v>
      </c>
    </row>
    <row r="155" spans="1:5" ht="31.5">
      <c r="A155" s="56" t="s">
        <v>16</v>
      </c>
      <c r="B155" s="16" t="s">
        <v>218</v>
      </c>
      <c r="C155" s="22"/>
      <c r="D155" s="21">
        <f>'2019-2020 Приложение 6'!E224</f>
        <v>15973.6</v>
      </c>
      <c r="E155" s="21">
        <f>'2019-2020 Приложение 6'!F224</f>
        <v>15942.7</v>
      </c>
    </row>
    <row r="156" spans="1:5" ht="78.75">
      <c r="A156" s="55" t="s">
        <v>17</v>
      </c>
      <c r="B156" s="16" t="s">
        <v>218</v>
      </c>
      <c r="C156" s="42" t="s">
        <v>18</v>
      </c>
      <c r="D156" s="21">
        <f>'2019-2020 Приложение 6'!E225</f>
        <v>14147</v>
      </c>
      <c r="E156" s="21">
        <f>'2019-2020 Приложение 6'!F225</f>
        <v>14116.1</v>
      </c>
    </row>
    <row r="157" spans="1:5" ht="31.5">
      <c r="A157" s="45" t="s">
        <v>15</v>
      </c>
      <c r="B157" s="16" t="s">
        <v>218</v>
      </c>
      <c r="C157" s="42" t="s">
        <v>10</v>
      </c>
      <c r="D157" s="21">
        <f>'2019-2020 Приложение 6'!E226</f>
        <v>1811.6</v>
      </c>
      <c r="E157" s="21">
        <f>'2019-2020 Приложение 6'!F226</f>
        <v>1811.6</v>
      </c>
    </row>
    <row r="158" spans="1:5" ht="15.75">
      <c r="A158" s="45" t="s">
        <v>11</v>
      </c>
      <c r="B158" s="16" t="s">
        <v>218</v>
      </c>
      <c r="C158" s="42" t="s">
        <v>14</v>
      </c>
      <c r="D158" s="21">
        <f>'2019-2020 Приложение 6'!E227</f>
        <v>15</v>
      </c>
      <c r="E158" s="21">
        <f>'2019-2020 Приложение 6'!F227</f>
        <v>15</v>
      </c>
    </row>
    <row r="159" spans="1:5" ht="31.5">
      <c r="A159" s="56" t="s">
        <v>21</v>
      </c>
      <c r="B159" s="16" t="s">
        <v>219</v>
      </c>
      <c r="C159" s="22"/>
      <c r="D159" s="21">
        <f>'2019-2020 Приложение 6'!E228</f>
        <v>4148.6</v>
      </c>
      <c r="E159" s="21">
        <f>'2019-2020 Приложение 6'!F228</f>
        <v>4139.4</v>
      </c>
    </row>
    <row r="160" spans="1:5" ht="78.75">
      <c r="A160" s="44" t="s">
        <v>17</v>
      </c>
      <c r="B160" s="16" t="s">
        <v>219</v>
      </c>
      <c r="C160" s="22" t="s">
        <v>18</v>
      </c>
      <c r="D160" s="21">
        <f>'2019-2020 Приложение 6'!E229</f>
        <v>1004.6999999999999</v>
      </c>
      <c r="E160" s="21">
        <f>'2019-2020 Приложение 6'!F229</f>
        <v>995.4999999999999</v>
      </c>
    </row>
    <row r="161" spans="1:5" ht="31.5">
      <c r="A161" s="45" t="s">
        <v>15</v>
      </c>
      <c r="B161" s="16" t="s">
        <v>219</v>
      </c>
      <c r="C161" s="42" t="s">
        <v>10</v>
      </c>
      <c r="D161" s="21">
        <f>'2019-2020 Приложение 6'!E230</f>
        <v>2443.9</v>
      </c>
      <c r="E161" s="21">
        <f>'2019-2020 Приложение 6'!F230</f>
        <v>2443.9</v>
      </c>
    </row>
    <row r="162" spans="1:5" ht="15.75">
      <c r="A162" s="45" t="s">
        <v>11</v>
      </c>
      <c r="B162" s="16" t="s">
        <v>219</v>
      </c>
      <c r="C162" s="42" t="s">
        <v>14</v>
      </c>
      <c r="D162" s="21">
        <f>'2019-2020 Приложение 6'!E231</f>
        <v>700</v>
      </c>
      <c r="E162" s="21">
        <f>'2019-2020 Приложение 6'!F231</f>
        <v>700</v>
      </c>
    </row>
    <row r="163" spans="1:5" ht="31.5">
      <c r="A163" s="11" t="s">
        <v>100</v>
      </c>
      <c r="B163" s="12" t="s">
        <v>220</v>
      </c>
      <c r="C163" s="12" t="s">
        <v>0</v>
      </c>
      <c r="D163" s="13">
        <f>D164+D171+D178+D181+D184+D187+D166+D175+D190</f>
        <v>107072.3</v>
      </c>
      <c r="E163" s="13">
        <f>E164+E171+E178+E181+E184+E187+E166+E175+E190</f>
        <v>108360.1</v>
      </c>
    </row>
    <row r="164" spans="1:5" ht="31.5">
      <c r="A164" s="17" t="s">
        <v>22</v>
      </c>
      <c r="B164" s="16" t="s">
        <v>221</v>
      </c>
      <c r="C164" s="8"/>
      <c r="D164" s="9">
        <f>D165</f>
        <v>200</v>
      </c>
      <c r="E164" s="9">
        <f>E165</f>
        <v>200</v>
      </c>
    </row>
    <row r="165" spans="1:5" ht="31.5">
      <c r="A165" s="60" t="s">
        <v>15</v>
      </c>
      <c r="B165" s="16" t="s">
        <v>221</v>
      </c>
      <c r="C165" s="27" t="s">
        <v>10</v>
      </c>
      <c r="D165" s="36">
        <f>'2019-2020 Приложение 6'!E100</f>
        <v>200</v>
      </c>
      <c r="E165" s="36">
        <f>'2019-2020 Приложение 6'!F100</f>
        <v>200</v>
      </c>
    </row>
    <row r="166" spans="1:5" ht="31.5">
      <c r="A166" s="71" t="s">
        <v>16</v>
      </c>
      <c r="B166" s="16" t="s">
        <v>222</v>
      </c>
      <c r="C166" s="35"/>
      <c r="D166" s="36">
        <f>D167+D168+D169+D170</f>
        <v>93237.9</v>
      </c>
      <c r="E166" s="36">
        <f>E167+E168+E169+E170</f>
        <v>94435.5</v>
      </c>
    </row>
    <row r="167" spans="1:5" ht="78.75">
      <c r="A167" s="69" t="s">
        <v>17</v>
      </c>
      <c r="B167" s="16" t="s">
        <v>222</v>
      </c>
      <c r="C167" s="27" t="s">
        <v>18</v>
      </c>
      <c r="D167" s="36">
        <f>'2019-2020 Приложение 6'!E102</f>
        <v>74930.59999999999</v>
      </c>
      <c r="E167" s="36">
        <f>'2019-2020 Приложение 6'!F102</f>
        <v>76128.2</v>
      </c>
    </row>
    <row r="168" spans="1:5" ht="31.5">
      <c r="A168" s="79" t="s">
        <v>15</v>
      </c>
      <c r="B168" s="16" t="s">
        <v>222</v>
      </c>
      <c r="C168" s="27" t="s">
        <v>10</v>
      </c>
      <c r="D168" s="36">
        <f>'2019-2020 Приложение 6'!E103</f>
        <v>10100</v>
      </c>
      <c r="E168" s="36">
        <f>'2019-2020 Приложение 6'!F103</f>
        <v>10100</v>
      </c>
    </row>
    <row r="169" spans="1:5" ht="15.75">
      <c r="A169" s="68" t="s">
        <v>86</v>
      </c>
      <c r="B169" s="16" t="s">
        <v>222</v>
      </c>
      <c r="C169" s="27" t="s">
        <v>19</v>
      </c>
      <c r="D169" s="36">
        <f>'2019-2020 Приложение 6'!E104</f>
        <v>7850.3</v>
      </c>
      <c r="E169" s="36">
        <f>'2019-2020 Приложение 6'!F104</f>
        <v>7850.3</v>
      </c>
    </row>
    <row r="170" spans="1:5" ht="15.75">
      <c r="A170" s="80" t="s">
        <v>11</v>
      </c>
      <c r="B170" s="16" t="s">
        <v>222</v>
      </c>
      <c r="C170" s="27" t="s">
        <v>14</v>
      </c>
      <c r="D170" s="36">
        <f>'2019-2020 Приложение 6'!E105</f>
        <v>357</v>
      </c>
      <c r="E170" s="36">
        <f>'2019-2020 Приложение 6'!F105</f>
        <v>357</v>
      </c>
    </row>
    <row r="171" spans="1:5" ht="31.5">
      <c r="A171" s="17" t="s">
        <v>63</v>
      </c>
      <c r="B171" s="16" t="s">
        <v>223</v>
      </c>
      <c r="C171" s="8"/>
      <c r="D171" s="36">
        <f>D173+D172+D174</f>
        <v>10903.900000000001</v>
      </c>
      <c r="E171" s="36">
        <f>E173+E172+E174</f>
        <v>10994.1</v>
      </c>
    </row>
    <row r="172" spans="1:5" ht="78.75">
      <c r="A172" s="60" t="s">
        <v>17</v>
      </c>
      <c r="B172" s="16" t="s">
        <v>223</v>
      </c>
      <c r="C172" s="27" t="s">
        <v>18</v>
      </c>
      <c r="D172" s="36">
        <f>'2019-2020 Приложение 6'!E107</f>
        <v>9272.2</v>
      </c>
      <c r="E172" s="36">
        <f>'2019-2020 Приложение 6'!F107</f>
        <v>9362.4</v>
      </c>
    </row>
    <row r="173" spans="1:5" ht="31.5">
      <c r="A173" s="60" t="s">
        <v>15</v>
      </c>
      <c r="B173" s="16" t="s">
        <v>223</v>
      </c>
      <c r="C173" s="27" t="s">
        <v>10</v>
      </c>
      <c r="D173" s="36">
        <f>'2019-2020 Приложение 6'!E108</f>
        <v>1275.7</v>
      </c>
      <c r="E173" s="36">
        <f>'2019-2020 Приложение 6'!F108</f>
        <v>1275.7</v>
      </c>
    </row>
    <row r="174" spans="1:5" ht="15.75">
      <c r="A174" s="80" t="s">
        <v>11</v>
      </c>
      <c r="B174" s="16" t="s">
        <v>223</v>
      </c>
      <c r="C174" s="27" t="s">
        <v>14</v>
      </c>
      <c r="D174" s="36">
        <f>'2019-2020 Приложение 6'!E109</f>
        <v>356</v>
      </c>
      <c r="E174" s="36">
        <f>'2019-2020 Приложение 6'!F109</f>
        <v>356</v>
      </c>
    </row>
    <row r="175" spans="1:5" ht="96" customHeight="1">
      <c r="A175" s="105" t="s">
        <v>385</v>
      </c>
      <c r="B175" s="27" t="s">
        <v>265</v>
      </c>
      <c r="C175" s="27"/>
      <c r="D175" s="37">
        <f>D176+D177</f>
        <v>47.8</v>
      </c>
      <c r="E175" s="37">
        <f>E176+E177</f>
        <v>47.8</v>
      </c>
    </row>
    <row r="176" spans="1:5" ht="78.75">
      <c r="A176" s="44" t="s">
        <v>17</v>
      </c>
      <c r="B176" s="27" t="s">
        <v>265</v>
      </c>
      <c r="C176" s="27" t="s">
        <v>18</v>
      </c>
      <c r="D176" s="37">
        <f>'2019-2020 Приложение 6'!E111</f>
        <v>32.8</v>
      </c>
      <c r="E176" s="37">
        <f>'2019-2020 Приложение 6'!F111</f>
        <v>32.8</v>
      </c>
    </row>
    <row r="177" spans="1:5" ht="31.5">
      <c r="A177" s="103" t="s">
        <v>15</v>
      </c>
      <c r="B177" s="27" t="s">
        <v>265</v>
      </c>
      <c r="C177" s="27" t="s">
        <v>10</v>
      </c>
      <c r="D177" s="37">
        <f>'2019-2020 Приложение 6'!E112</f>
        <v>15</v>
      </c>
      <c r="E177" s="37">
        <f>'2019-2020 Приложение 6'!F112</f>
        <v>15</v>
      </c>
    </row>
    <row r="178" spans="1:5" ht="94.5">
      <c r="A178" s="38" t="s">
        <v>279</v>
      </c>
      <c r="B178" s="27" t="s">
        <v>231</v>
      </c>
      <c r="C178" s="35"/>
      <c r="D178" s="37">
        <f>D179+D180</f>
        <v>100.8</v>
      </c>
      <c r="E178" s="37">
        <f>E179+E180</f>
        <v>100.8</v>
      </c>
    </row>
    <row r="179" spans="1:5" ht="78.75">
      <c r="A179" s="70" t="s">
        <v>17</v>
      </c>
      <c r="B179" s="27" t="s">
        <v>231</v>
      </c>
      <c r="C179" s="27" t="s">
        <v>18</v>
      </c>
      <c r="D179" s="37">
        <f>'2019-2020 Приложение 6'!E114</f>
        <v>98.5</v>
      </c>
      <c r="E179" s="37">
        <f>'2019-2020 Приложение 6'!F114</f>
        <v>98.5</v>
      </c>
    </row>
    <row r="180" spans="1:5" ht="31.5">
      <c r="A180" s="79" t="s">
        <v>15</v>
      </c>
      <c r="B180" s="27" t="s">
        <v>231</v>
      </c>
      <c r="C180" s="27" t="s">
        <v>10</v>
      </c>
      <c r="D180" s="37">
        <f>'2019-2020 Приложение 6'!E115</f>
        <v>2.3</v>
      </c>
      <c r="E180" s="37">
        <f>'2019-2020 Приложение 6'!F115</f>
        <v>2.3</v>
      </c>
    </row>
    <row r="181" spans="1:5" ht="94.5">
      <c r="A181" s="39" t="s">
        <v>386</v>
      </c>
      <c r="B181" s="27" t="s">
        <v>232</v>
      </c>
      <c r="C181" s="35"/>
      <c r="D181" s="37">
        <f>D182+D183</f>
        <v>70.6</v>
      </c>
      <c r="E181" s="37">
        <f>E182+E183</f>
        <v>70.6</v>
      </c>
    </row>
    <row r="182" spans="1:5" ht="78.75">
      <c r="A182" s="70" t="s">
        <v>17</v>
      </c>
      <c r="B182" s="27" t="s">
        <v>232</v>
      </c>
      <c r="C182" s="27" t="s">
        <v>18</v>
      </c>
      <c r="D182" s="37">
        <f>'2019-2020 Приложение 6'!E117</f>
        <v>65.6</v>
      </c>
      <c r="E182" s="37">
        <f>'2019-2020 Приложение 6'!F117</f>
        <v>65.6</v>
      </c>
    </row>
    <row r="183" spans="1:5" ht="31.5">
      <c r="A183" s="79" t="s">
        <v>15</v>
      </c>
      <c r="B183" s="27" t="s">
        <v>232</v>
      </c>
      <c r="C183" s="27" t="s">
        <v>10</v>
      </c>
      <c r="D183" s="37">
        <f>'2019-2020 Приложение 6'!E118</f>
        <v>5</v>
      </c>
      <c r="E183" s="37">
        <f>'2019-2020 Приложение 6'!F118</f>
        <v>5</v>
      </c>
    </row>
    <row r="184" spans="1:5" ht="141.75">
      <c r="A184" s="128" t="s">
        <v>285</v>
      </c>
      <c r="B184" s="42" t="s">
        <v>233</v>
      </c>
      <c r="C184" s="35"/>
      <c r="D184" s="36">
        <f>D185+D186</f>
        <v>755.6</v>
      </c>
      <c r="E184" s="36">
        <f>E185+E186</f>
        <v>755.6</v>
      </c>
    </row>
    <row r="185" spans="1:5" ht="78.75">
      <c r="A185" s="70" t="s">
        <v>17</v>
      </c>
      <c r="B185" s="42" t="s">
        <v>233</v>
      </c>
      <c r="C185" s="27" t="s">
        <v>18</v>
      </c>
      <c r="D185" s="36">
        <f>'2019-2020 Приложение 6'!E120</f>
        <v>738.7</v>
      </c>
      <c r="E185" s="36">
        <f>'2019-2020 Приложение 6'!F120</f>
        <v>738.7</v>
      </c>
    </row>
    <row r="186" spans="1:5" ht="31.5">
      <c r="A186" s="79" t="s">
        <v>15</v>
      </c>
      <c r="B186" s="42" t="s">
        <v>233</v>
      </c>
      <c r="C186" s="27" t="s">
        <v>10</v>
      </c>
      <c r="D186" s="36">
        <f>'2019-2020 Приложение 6'!E121</f>
        <v>16.9</v>
      </c>
      <c r="E186" s="36">
        <f>'2019-2020 Приложение 6'!F121</f>
        <v>16.9</v>
      </c>
    </row>
    <row r="187" spans="1:5" ht="78.75">
      <c r="A187" s="24" t="s">
        <v>267</v>
      </c>
      <c r="B187" s="27" t="s">
        <v>234</v>
      </c>
      <c r="C187" s="35"/>
      <c r="D187" s="36">
        <f>D188+D189</f>
        <v>70.7</v>
      </c>
      <c r="E187" s="36">
        <f>E188+E189</f>
        <v>70.7</v>
      </c>
    </row>
    <row r="188" spans="1:5" ht="78.75">
      <c r="A188" s="70" t="s">
        <v>17</v>
      </c>
      <c r="B188" s="27" t="s">
        <v>234</v>
      </c>
      <c r="C188" s="27" t="s">
        <v>18</v>
      </c>
      <c r="D188" s="36">
        <f>'2019-2020 Приложение 6'!E123</f>
        <v>65.7</v>
      </c>
      <c r="E188" s="36">
        <f>'2019-2020 Приложение 6'!F123</f>
        <v>65.7</v>
      </c>
    </row>
    <row r="189" spans="1:5" ht="31.5">
      <c r="A189" s="79" t="s">
        <v>15</v>
      </c>
      <c r="B189" s="27" t="s">
        <v>234</v>
      </c>
      <c r="C189" s="27" t="s">
        <v>10</v>
      </c>
      <c r="D189" s="36">
        <f>'2019-2020 Приложение 6'!E124</f>
        <v>5</v>
      </c>
      <c r="E189" s="36">
        <f>'2019-2020 Приложение 6'!F124</f>
        <v>5</v>
      </c>
    </row>
    <row r="190" spans="1:5" ht="31.5">
      <c r="A190" s="23" t="s">
        <v>56</v>
      </c>
      <c r="B190" s="27" t="s">
        <v>224</v>
      </c>
      <c r="C190" s="42"/>
      <c r="D190" s="36">
        <f>D191+D192</f>
        <v>1685</v>
      </c>
      <c r="E190" s="36">
        <f>E191+E192</f>
        <v>1685</v>
      </c>
    </row>
    <row r="191" spans="1:5" ht="31.5">
      <c r="A191" s="103" t="s">
        <v>15</v>
      </c>
      <c r="B191" s="27" t="s">
        <v>224</v>
      </c>
      <c r="C191" s="42" t="s">
        <v>10</v>
      </c>
      <c r="D191" s="36">
        <f>'2019-2020 Приложение 6'!E126</f>
        <v>1285</v>
      </c>
      <c r="E191" s="36">
        <f>'2019-2020 Приложение 6'!F126</f>
        <v>1285</v>
      </c>
    </row>
    <row r="192" spans="1:5" ht="15.75">
      <c r="A192" s="23" t="s">
        <v>11</v>
      </c>
      <c r="B192" s="27" t="s">
        <v>224</v>
      </c>
      <c r="C192" s="42" t="s">
        <v>14</v>
      </c>
      <c r="D192" s="36">
        <f>'2019-2020 Приложение 6'!E127</f>
        <v>400</v>
      </c>
      <c r="E192" s="36">
        <f>'2019-2020 Приложение 6'!F127</f>
        <v>400</v>
      </c>
    </row>
    <row r="193" spans="1:5" ht="15.75">
      <c r="A193" s="11" t="s">
        <v>90</v>
      </c>
      <c r="B193" s="12" t="s">
        <v>225</v>
      </c>
      <c r="C193" s="12" t="s">
        <v>0</v>
      </c>
      <c r="D193" s="13">
        <f>D194+D198+D202+D200+D196</f>
        <v>792</v>
      </c>
      <c r="E193" s="13">
        <f>E194+E198+E202+E200+E196</f>
        <v>793</v>
      </c>
    </row>
    <row r="194" spans="1:5" ht="47.25">
      <c r="A194" s="17" t="s">
        <v>23</v>
      </c>
      <c r="B194" s="16" t="s">
        <v>226</v>
      </c>
      <c r="C194" s="8"/>
      <c r="D194" s="9">
        <f>D195</f>
        <v>47</v>
      </c>
      <c r="E194" s="9">
        <f>E195</f>
        <v>47</v>
      </c>
    </row>
    <row r="195" spans="1:5" ht="31.5">
      <c r="A195" s="60" t="s">
        <v>15</v>
      </c>
      <c r="B195" s="16" t="s">
        <v>226</v>
      </c>
      <c r="C195" s="27" t="s">
        <v>10</v>
      </c>
      <c r="D195" s="36">
        <f>'2019-2020 Приложение 6'!E130</f>
        <v>47</v>
      </c>
      <c r="E195" s="36">
        <f>'2019-2020 Приложение 6'!F130</f>
        <v>47</v>
      </c>
    </row>
    <row r="196" spans="1:5" ht="47.25">
      <c r="A196" s="44" t="s">
        <v>348</v>
      </c>
      <c r="B196" s="42" t="s">
        <v>349</v>
      </c>
      <c r="C196" s="42"/>
      <c r="D196" s="36">
        <f>'2019-2020 Приложение 6'!E131</f>
        <v>60</v>
      </c>
      <c r="E196" s="36">
        <f>'2019-2020 Приложение 6'!F131</f>
        <v>60</v>
      </c>
    </row>
    <row r="197" spans="1:5" ht="31.5">
      <c r="A197" s="45" t="s">
        <v>15</v>
      </c>
      <c r="B197" s="42" t="s">
        <v>349</v>
      </c>
      <c r="C197" s="42" t="s">
        <v>10</v>
      </c>
      <c r="D197" s="36">
        <f>'2019-2020 Приложение 6'!E132</f>
        <v>60</v>
      </c>
      <c r="E197" s="36">
        <f>'2019-2020 Приложение 6'!F132</f>
        <v>60</v>
      </c>
    </row>
    <row r="198" spans="1:5" ht="78.75">
      <c r="A198" s="17" t="s">
        <v>24</v>
      </c>
      <c r="B198" s="16" t="s">
        <v>227</v>
      </c>
      <c r="C198" s="8"/>
      <c r="D198" s="9">
        <f>D199</f>
        <v>430</v>
      </c>
      <c r="E198" s="9">
        <f>E199</f>
        <v>430</v>
      </c>
    </row>
    <row r="199" spans="1:5" ht="31.5">
      <c r="A199" s="60" t="s">
        <v>15</v>
      </c>
      <c r="B199" s="16" t="s">
        <v>227</v>
      </c>
      <c r="C199" s="27" t="s">
        <v>10</v>
      </c>
      <c r="D199" s="36">
        <f>'2019-2020 Приложение 6'!E134</f>
        <v>430</v>
      </c>
      <c r="E199" s="36">
        <f>'2019-2020 Приложение 6'!F134</f>
        <v>430</v>
      </c>
    </row>
    <row r="200" spans="1:5" ht="31.5">
      <c r="A200" s="44" t="s">
        <v>275</v>
      </c>
      <c r="B200" s="42" t="s">
        <v>274</v>
      </c>
      <c r="C200" s="22"/>
      <c r="D200" s="36">
        <f>'2019-2020 Приложение 6'!E135</f>
        <v>155</v>
      </c>
      <c r="E200" s="36">
        <f>'2019-2020 Приложение 6'!F135</f>
        <v>155</v>
      </c>
    </row>
    <row r="201" spans="1:5" ht="31.5">
      <c r="A201" s="45" t="s">
        <v>15</v>
      </c>
      <c r="B201" s="42" t="s">
        <v>274</v>
      </c>
      <c r="C201" s="42" t="s">
        <v>10</v>
      </c>
      <c r="D201" s="36">
        <f>'2019-2020 Приложение 6'!E136</f>
        <v>155</v>
      </c>
      <c r="E201" s="36">
        <f>'2019-2020 Приложение 6'!F136</f>
        <v>155</v>
      </c>
    </row>
    <row r="202" spans="1:5" ht="15.75">
      <c r="A202" s="72" t="s">
        <v>76</v>
      </c>
      <c r="B202" s="27" t="s">
        <v>228</v>
      </c>
      <c r="C202" s="35"/>
      <c r="D202" s="36">
        <f>D203</f>
        <v>100</v>
      </c>
      <c r="E202" s="36">
        <f>E203</f>
        <v>101</v>
      </c>
    </row>
    <row r="203" spans="1:5" ht="31.5">
      <c r="A203" s="60" t="s">
        <v>15</v>
      </c>
      <c r="B203" s="27" t="s">
        <v>228</v>
      </c>
      <c r="C203" s="27" t="s">
        <v>10</v>
      </c>
      <c r="D203" s="36">
        <f>'2019-2020 Приложение 6'!E138</f>
        <v>100</v>
      </c>
      <c r="E203" s="36">
        <f>'2019-2020 Приложение 6'!F138</f>
        <v>101</v>
      </c>
    </row>
    <row r="204" spans="1:5" ht="31.5">
      <c r="A204" s="11" t="s">
        <v>101</v>
      </c>
      <c r="B204" s="12" t="s">
        <v>229</v>
      </c>
      <c r="C204" s="12" t="s">
        <v>0</v>
      </c>
      <c r="D204" s="13">
        <f>D205</f>
        <v>5</v>
      </c>
      <c r="E204" s="13">
        <f>E205</f>
        <v>5</v>
      </c>
    </row>
    <row r="205" spans="1:5" ht="31.5">
      <c r="A205" s="71" t="s">
        <v>109</v>
      </c>
      <c r="B205" s="16" t="s">
        <v>230</v>
      </c>
      <c r="C205" s="35"/>
      <c r="D205" s="36">
        <f>D206</f>
        <v>5</v>
      </c>
      <c r="E205" s="36">
        <f>E206</f>
        <v>5</v>
      </c>
    </row>
    <row r="206" spans="1:5" ht="31.5">
      <c r="A206" s="60" t="s">
        <v>15</v>
      </c>
      <c r="B206" s="16" t="s">
        <v>230</v>
      </c>
      <c r="C206" s="27" t="s">
        <v>10</v>
      </c>
      <c r="D206" s="36">
        <f>'2019-2020 Приложение 6'!E141</f>
        <v>5</v>
      </c>
      <c r="E206" s="36">
        <f>'2019-2020 Приложение 6'!F141</f>
        <v>5</v>
      </c>
    </row>
    <row r="207" spans="1:5" ht="31.5">
      <c r="A207" s="29" t="s">
        <v>102</v>
      </c>
      <c r="B207" s="30" t="s">
        <v>187</v>
      </c>
      <c r="C207" s="30" t="s">
        <v>0</v>
      </c>
      <c r="D207" s="31">
        <f>D208+D218+D215</f>
        <v>17142.9</v>
      </c>
      <c r="E207" s="31">
        <f>E208+E218+E215</f>
        <v>17749.6</v>
      </c>
    </row>
    <row r="208" spans="1:5" ht="47.25">
      <c r="A208" s="11" t="s">
        <v>321</v>
      </c>
      <c r="B208" s="12" t="s">
        <v>199</v>
      </c>
      <c r="C208" s="12" t="s">
        <v>0</v>
      </c>
      <c r="D208" s="13">
        <f>D211+D209</f>
        <v>16642.9</v>
      </c>
      <c r="E208" s="13">
        <f>E211+E209</f>
        <v>17249.6</v>
      </c>
    </row>
    <row r="209" spans="1:5" ht="31.5">
      <c r="A209" s="40" t="s">
        <v>350</v>
      </c>
      <c r="B209" s="35" t="s">
        <v>351</v>
      </c>
      <c r="C209" s="42"/>
      <c r="D209" s="36">
        <f>D210</f>
        <v>32</v>
      </c>
      <c r="E209" s="36">
        <f>E210</f>
        <v>32</v>
      </c>
    </row>
    <row r="210" spans="1:5" ht="31.5">
      <c r="A210" s="40" t="s">
        <v>15</v>
      </c>
      <c r="B210" s="35" t="s">
        <v>351</v>
      </c>
      <c r="C210" s="42" t="s">
        <v>10</v>
      </c>
      <c r="D210" s="36">
        <f>'2019-2020 Приложение 6'!E145</f>
        <v>32</v>
      </c>
      <c r="E210" s="36">
        <f>'2019-2020 Приложение 6'!F145</f>
        <v>32</v>
      </c>
    </row>
    <row r="211" spans="1:5" ht="15.75">
      <c r="A211" s="41" t="s">
        <v>80</v>
      </c>
      <c r="B211" s="35" t="s">
        <v>201</v>
      </c>
      <c r="C211" s="73"/>
      <c r="D211" s="36">
        <f>D213+D212+D214</f>
        <v>16610.9</v>
      </c>
      <c r="E211" s="36">
        <f>E213+E212+E214</f>
        <v>17217.6</v>
      </c>
    </row>
    <row r="212" spans="1:5" ht="78.75">
      <c r="A212" s="68" t="s">
        <v>17</v>
      </c>
      <c r="B212" s="35" t="s">
        <v>201</v>
      </c>
      <c r="C212" s="27" t="s">
        <v>18</v>
      </c>
      <c r="D212" s="36">
        <f>'2019-2020 Приложение 6'!E147</f>
        <v>15566.2</v>
      </c>
      <c r="E212" s="36">
        <f>'2019-2020 Приложение 6'!F147</f>
        <v>16172.9</v>
      </c>
    </row>
    <row r="213" spans="1:5" ht="31.5">
      <c r="A213" s="41" t="s">
        <v>15</v>
      </c>
      <c r="B213" s="35" t="s">
        <v>201</v>
      </c>
      <c r="C213" s="27" t="s">
        <v>10</v>
      </c>
      <c r="D213" s="36">
        <f>'2019-2020 Приложение 6'!E148</f>
        <v>992.9</v>
      </c>
      <c r="E213" s="36">
        <f>'2019-2020 Приложение 6'!F148</f>
        <v>992.9</v>
      </c>
    </row>
    <row r="214" spans="1:5" ht="15.75">
      <c r="A214" s="41" t="s">
        <v>11</v>
      </c>
      <c r="B214" s="35" t="s">
        <v>268</v>
      </c>
      <c r="C214" s="42" t="s">
        <v>14</v>
      </c>
      <c r="D214" s="36">
        <f>'2019-2020 Приложение 6'!E149</f>
        <v>51.8</v>
      </c>
      <c r="E214" s="36">
        <f>'2019-2020 Приложение 6'!F149</f>
        <v>51.8</v>
      </c>
    </row>
    <row r="215" spans="1:5" ht="31.5">
      <c r="A215" s="25" t="s">
        <v>120</v>
      </c>
      <c r="B215" s="12" t="s">
        <v>186</v>
      </c>
      <c r="C215" s="12"/>
      <c r="D215" s="13">
        <f>D216</f>
        <v>350</v>
      </c>
      <c r="E215" s="13">
        <f>E216</f>
        <v>350</v>
      </c>
    </row>
    <row r="216" spans="1:5" ht="47.25">
      <c r="A216" s="23" t="s">
        <v>39</v>
      </c>
      <c r="B216" s="35" t="s">
        <v>202</v>
      </c>
      <c r="C216" s="22"/>
      <c r="D216" s="36">
        <f>D217</f>
        <v>350</v>
      </c>
      <c r="E216" s="36">
        <f>E217</f>
        <v>350</v>
      </c>
    </row>
    <row r="217" spans="1:5" ht="31.5">
      <c r="A217" s="40" t="s">
        <v>15</v>
      </c>
      <c r="B217" s="35" t="s">
        <v>202</v>
      </c>
      <c r="C217" s="22" t="s">
        <v>10</v>
      </c>
      <c r="D217" s="36">
        <f>'2019-2020 Приложение 6'!E152</f>
        <v>350</v>
      </c>
      <c r="E217" s="36">
        <f>'2019-2020 Приложение 6'!F152</f>
        <v>350</v>
      </c>
    </row>
    <row r="218" spans="1:5" ht="31.5">
      <c r="A218" s="25" t="s">
        <v>137</v>
      </c>
      <c r="B218" s="12" t="s">
        <v>203</v>
      </c>
      <c r="C218" s="12"/>
      <c r="D218" s="13">
        <f>D219+D221+D223</f>
        <v>150</v>
      </c>
      <c r="E218" s="13">
        <f>E219+E221+E223</f>
        <v>150</v>
      </c>
    </row>
    <row r="219" spans="1:5" ht="78.75">
      <c r="A219" s="40" t="s">
        <v>138</v>
      </c>
      <c r="B219" s="35" t="s">
        <v>204</v>
      </c>
      <c r="C219" s="35"/>
      <c r="D219" s="36">
        <f>D220</f>
        <v>40</v>
      </c>
      <c r="E219" s="36">
        <f>E220</f>
        <v>40</v>
      </c>
    </row>
    <row r="220" spans="1:5" ht="31.5">
      <c r="A220" s="41" t="s">
        <v>15</v>
      </c>
      <c r="B220" s="35" t="s">
        <v>204</v>
      </c>
      <c r="C220" s="35" t="s">
        <v>10</v>
      </c>
      <c r="D220" s="36">
        <f>'2019-2020 Приложение 6'!E155</f>
        <v>40</v>
      </c>
      <c r="E220" s="36">
        <f>'2019-2020 Приложение 6'!F155</f>
        <v>40</v>
      </c>
    </row>
    <row r="221" spans="1:5" ht="78.75">
      <c r="A221" s="40" t="s">
        <v>139</v>
      </c>
      <c r="B221" s="35" t="s">
        <v>205</v>
      </c>
      <c r="C221" s="35"/>
      <c r="D221" s="36">
        <f>D222</f>
        <v>70</v>
      </c>
      <c r="E221" s="36">
        <f>E222</f>
        <v>70</v>
      </c>
    </row>
    <row r="222" spans="1:5" ht="31.5">
      <c r="A222" s="41" t="s">
        <v>15</v>
      </c>
      <c r="B222" s="35" t="s">
        <v>205</v>
      </c>
      <c r="C222" s="35" t="s">
        <v>10</v>
      </c>
      <c r="D222" s="36">
        <f>'2019-2020 Приложение 6'!E157</f>
        <v>70</v>
      </c>
      <c r="E222" s="36">
        <f>'2019-2020 Приложение 6'!F157</f>
        <v>70</v>
      </c>
    </row>
    <row r="223" spans="1:5" ht="63">
      <c r="A223" s="40" t="s">
        <v>140</v>
      </c>
      <c r="B223" s="35" t="s">
        <v>206</v>
      </c>
      <c r="C223" s="35"/>
      <c r="D223" s="36">
        <f>D224</f>
        <v>40</v>
      </c>
      <c r="E223" s="36">
        <f>E224</f>
        <v>40</v>
      </c>
    </row>
    <row r="224" spans="1:5" ht="31.5">
      <c r="A224" s="40" t="s">
        <v>15</v>
      </c>
      <c r="B224" s="35" t="s">
        <v>206</v>
      </c>
      <c r="C224" s="35" t="s">
        <v>10</v>
      </c>
      <c r="D224" s="36">
        <f>'2019-2020 Приложение 6'!E159</f>
        <v>40</v>
      </c>
      <c r="E224" s="36">
        <f>'2019-2020 Приложение 6'!F159</f>
        <v>40</v>
      </c>
    </row>
    <row r="225" spans="1:5" ht="31.5">
      <c r="A225" s="29" t="s">
        <v>103</v>
      </c>
      <c r="B225" s="30" t="s">
        <v>235</v>
      </c>
      <c r="C225" s="30" t="s">
        <v>0</v>
      </c>
      <c r="D225" s="31">
        <f>D226+D229+D236</f>
        <v>22126.5</v>
      </c>
      <c r="E225" s="31">
        <f>E226+E229+E236</f>
        <v>22356.6</v>
      </c>
    </row>
    <row r="226" spans="1:5" ht="31.5">
      <c r="A226" s="11" t="s">
        <v>104</v>
      </c>
      <c r="B226" s="12" t="s">
        <v>236</v>
      </c>
      <c r="C226" s="12" t="s">
        <v>0</v>
      </c>
      <c r="D226" s="13">
        <f>D227</f>
        <v>50</v>
      </c>
      <c r="E226" s="13">
        <f>E227</f>
        <v>50</v>
      </c>
    </row>
    <row r="227" spans="1:5" ht="31.5">
      <c r="A227" s="41" t="s">
        <v>65</v>
      </c>
      <c r="B227" s="16" t="s">
        <v>237</v>
      </c>
      <c r="C227" s="27"/>
      <c r="D227" s="37">
        <f>D228</f>
        <v>50</v>
      </c>
      <c r="E227" s="37">
        <f>E228</f>
        <v>50</v>
      </c>
    </row>
    <row r="228" spans="1:5" ht="78.75">
      <c r="A228" s="68" t="s">
        <v>17</v>
      </c>
      <c r="B228" s="16" t="s">
        <v>237</v>
      </c>
      <c r="C228" s="27" t="s">
        <v>18</v>
      </c>
      <c r="D228" s="36">
        <f>'2019-2020 Приложение 6'!E163</f>
        <v>50</v>
      </c>
      <c r="E228" s="36">
        <f>'2019-2020 Приложение 6'!F163</f>
        <v>50</v>
      </c>
    </row>
    <row r="229" spans="1:5" ht="63">
      <c r="A229" s="11" t="s">
        <v>322</v>
      </c>
      <c r="B229" s="12" t="s">
        <v>188</v>
      </c>
      <c r="C229" s="12" t="s">
        <v>0</v>
      </c>
      <c r="D229" s="13">
        <f>D232+D234+D230</f>
        <v>21976.5</v>
      </c>
      <c r="E229" s="13">
        <f>E232+E234+E230</f>
        <v>22206.6</v>
      </c>
    </row>
    <row r="230" spans="1:5" ht="126">
      <c r="A230" s="138" t="s">
        <v>83</v>
      </c>
      <c r="B230" s="137" t="s">
        <v>296</v>
      </c>
      <c r="C230" s="136"/>
      <c r="D230" s="146">
        <f>D231</f>
        <v>21276.5</v>
      </c>
      <c r="E230" s="146">
        <f>E231</f>
        <v>21506.6</v>
      </c>
    </row>
    <row r="231" spans="1:5" ht="47.25">
      <c r="A231" s="135" t="s">
        <v>33</v>
      </c>
      <c r="B231" s="136" t="s">
        <v>296</v>
      </c>
      <c r="C231" s="136" t="s">
        <v>28</v>
      </c>
      <c r="D231" s="146">
        <f>'2019-2020 Приложение 6'!E166</f>
        <v>21276.5</v>
      </c>
      <c r="E231" s="146">
        <f>'2019-2020 Приложение 6'!F166</f>
        <v>21506.6</v>
      </c>
    </row>
    <row r="232" spans="1:5" ht="78.75" hidden="1">
      <c r="A232" s="23" t="s">
        <v>85</v>
      </c>
      <c r="B232" s="16" t="s">
        <v>241</v>
      </c>
      <c r="C232" s="16"/>
      <c r="D232" s="18">
        <f>D233</f>
        <v>0</v>
      </c>
      <c r="E232" s="18">
        <f>E233</f>
        <v>0</v>
      </c>
    </row>
    <row r="233" spans="1:5" ht="15.75" hidden="1">
      <c r="A233" s="23" t="s">
        <v>31</v>
      </c>
      <c r="B233" s="16" t="s">
        <v>241</v>
      </c>
      <c r="C233" s="42" t="s">
        <v>19</v>
      </c>
      <c r="D233" s="36">
        <f>'2019-2020 Приложение 6'!E168</f>
        <v>0</v>
      </c>
      <c r="E233" s="36">
        <f>'2019-2020 Приложение 6'!F168</f>
        <v>0</v>
      </c>
    </row>
    <row r="234" spans="1:5" ht="47.25">
      <c r="A234" s="40" t="s">
        <v>292</v>
      </c>
      <c r="B234" s="16" t="s">
        <v>387</v>
      </c>
      <c r="C234" s="42"/>
      <c r="D234" s="18">
        <f>D235</f>
        <v>700</v>
      </c>
      <c r="E234" s="18">
        <f>E235</f>
        <v>700</v>
      </c>
    </row>
    <row r="235" spans="1:5" ht="15.75">
      <c r="A235" s="23" t="s">
        <v>31</v>
      </c>
      <c r="B235" s="16" t="s">
        <v>387</v>
      </c>
      <c r="C235" s="42" t="s">
        <v>19</v>
      </c>
      <c r="D235" s="36">
        <f>'2019-2020 Приложение 6'!E170</f>
        <v>700</v>
      </c>
      <c r="E235" s="36">
        <f>'2019-2020 Приложение 6'!F170</f>
        <v>700</v>
      </c>
    </row>
    <row r="236" spans="1:5" ht="31.5">
      <c r="A236" s="11" t="s">
        <v>106</v>
      </c>
      <c r="B236" s="12" t="s">
        <v>239</v>
      </c>
      <c r="C236" s="12" t="s">
        <v>0</v>
      </c>
      <c r="D236" s="13">
        <f>D237+D239</f>
        <v>100</v>
      </c>
      <c r="E236" s="13">
        <f>E237+E239</f>
        <v>100</v>
      </c>
    </row>
    <row r="237" spans="1:5" ht="47.25">
      <c r="A237" s="15" t="s">
        <v>41</v>
      </c>
      <c r="B237" s="16" t="s">
        <v>240</v>
      </c>
      <c r="C237" s="16"/>
      <c r="D237" s="18">
        <f>D238</f>
        <v>80</v>
      </c>
      <c r="E237" s="18">
        <f>E238</f>
        <v>80</v>
      </c>
    </row>
    <row r="238" spans="1:5" ht="31.5">
      <c r="A238" s="68" t="s">
        <v>12</v>
      </c>
      <c r="B238" s="16" t="s">
        <v>240</v>
      </c>
      <c r="C238" s="27" t="s">
        <v>13</v>
      </c>
      <c r="D238" s="36">
        <f>'2019-2020 Приложение 6'!E173</f>
        <v>80</v>
      </c>
      <c r="E238" s="36">
        <f>'2019-2020 Приложение 6'!F173</f>
        <v>80</v>
      </c>
    </row>
    <row r="239" spans="1:5" ht="47.25">
      <c r="A239" s="15" t="s">
        <v>293</v>
      </c>
      <c r="B239" s="16" t="s">
        <v>287</v>
      </c>
      <c r="C239" s="27"/>
      <c r="D239" s="37">
        <f>D240</f>
        <v>20</v>
      </c>
      <c r="E239" s="37">
        <f>E240</f>
        <v>20</v>
      </c>
    </row>
    <row r="240" spans="1:5" ht="31.5">
      <c r="A240" s="68" t="s">
        <v>12</v>
      </c>
      <c r="B240" s="16" t="s">
        <v>287</v>
      </c>
      <c r="C240" s="27" t="s">
        <v>13</v>
      </c>
      <c r="D240" s="36">
        <f>'2019-2020 Приложение 6'!E175</f>
        <v>20</v>
      </c>
      <c r="E240" s="36">
        <f>'2019-2020 Приложение 6'!F175</f>
        <v>20</v>
      </c>
    </row>
    <row r="241" spans="1:5" ht="15.75">
      <c r="A241" s="32" t="s">
        <v>35</v>
      </c>
      <c r="B241" s="33" t="s">
        <v>148</v>
      </c>
      <c r="C241" s="33" t="s">
        <v>0</v>
      </c>
      <c r="D241" s="34">
        <f>D242+D244+D248+D252+D258+D262+D264+D266+D268+D270+D272+D274+D276+D282+D284+D278+D280+D260+D254+D256</f>
        <v>107038.50000000001</v>
      </c>
      <c r="E241" s="34">
        <f>E242+E244+E248+E252+E258+E262+E264+E266+E268+E270+E272+E274+E276+E282+E284+E278+E280+E260+E254+E256</f>
        <v>112067.90000000001</v>
      </c>
    </row>
    <row r="242" spans="1:5" ht="31.5">
      <c r="A242" s="24" t="s">
        <v>283</v>
      </c>
      <c r="B242" s="42" t="s">
        <v>159</v>
      </c>
      <c r="C242" s="22"/>
      <c r="D242" s="43">
        <f>D243</f>
        <v>1166.3</v>
      </c>
      <c r="E242" s="43">
        <f>E243</f>
        <v>1166.3</v>
      </c>
    </row>
    <row r="243" spans="1:5" ht="78.75">
      <c r="A243" s="44" t="s">
        <v>17</v>
      </c>
      <c r="B243" s="42" t="s">
        <v>159</v>
      </c>
      <c r="C243" s="22" t="s">
        <v>18</v>
      </c>
      <c r="D243" s="36">
        <f>'2019-2020 Приложение 6'!E16</f>
        <v>1166.3</v>
      </c>
      <c r="E243" s="36">
        <f>'2019-2020 Приложение 6'!F16</f>
        <v>1166.3</v>
      </c>
    </row>
    <row r="244" spans="1:5" ht="47.25">
      <c r="A244" s="44" t="s">
        <v>36</v>
      </c>
      <c r="B244" s="42" t="s">
        <v>160</v>
      </c>
      <c r="C244" s="42" t="s">
        <v>0</v>
      </c>
      <c r="D244" s="43">
        <f>D246+D245+D247</f>
        <v>460.99999999999994</v>
      </c>
      <c r="E244" s="43">
        <f>E246+E245+E247</f>
        <v>461.9</v>
      </c>
    </row>
    <row r="245" spans="1:5" ht="78.75">
      <c r="A245" s="55" t="s">
        <v>17</v>
      </c>
      <c r="B245" s="42" t="s">
        <v>160</v>
      </c>
      <c r="C245" s="42" t="s">
        <v>18</v>
      </c>
      <c r="D245" s="43">
        <f>'2019-2020 Приложение 6'!E18</f>
        <v>102.6</v>
      </c>
      <c r="E245" s="43">
        <f>'2019-2020 Приложение 6'!F18</f>
        <v>104.6</v>
      </c>
    </row>
    <row r="246" spans="1:5" ht="31.5">
      <c r="A246" s="45" t="s">
        <v>15</v>
      </c>
      <c r="B246" s="42" t="s">
        <v>160</v>
      </c>
      <c r="C246" s="42" t="s">
        <v>10</v>
      </c>
      <c r="D246" s="43">
        <f>'2019-2020 Приложение 6'!E19</f>
        <v>355.2</v>
      </c>
      <c r="E246" s="43">
        <f>'2019-2020 Приложение 6'!F19</f>
        <v>354.2</v>
      </c>
    </row>
    <row r="247" spans="1:5" ht="15.75">
      <c r="A247" s="45" t="s">
        <v>11</v>
      </c>
      <c r="B247" s="42" t="s">
        <v>160</v>
      </c>
      <c r="C247" s="42" t="s">
        <v>14</v>
      </c>
      <c r="D247" s="43">
        <f>'2019-2020 Приложение 6'!E20</f>
        <v>3.2</v>
      </c>
      <c r="E247" s="43">
        <f>'2019-2020 Приложение 6'!F20</f>
        <v>3.1</v>
      </c>
    </row>
    <row r="248" spans="1:5" ht="31.5">
      <c r="A248" s="44" t="s">
        <v>37</v>
      </c>
      <c r="B248" s="42" t="s">
        <v>158</v>
      </c>
      <c r="C248" s="42" t="s">
        <v>0</v>
      </c>
      <c r="D248" s="43">
        <f>D249+D250+D251</f>
        <v>2397.6000000000004</v>
      </c>
      <c r="E248" s="43">
        <f>E249+E250+E251</f>
        <v>2365.2999999999997</v>
      </c>
    </row>
    <row r="249" spans="1:5" ht="78.75">
      <c r="A249" s="44" t="s">
        <v>17</v>
      </c>
      <c r="B249" s="42" t="s">
        <v>158</v>
      </c>
      <c r="C249" s="42" t="s">
        <v>18</v>
      </c>
      <c r="D249" s="36">
        <f>'2019-2020 Приложение 6'!E22</f>
        <v>2136.3</v>
      </c>
      <c r="E249" s="36">
        <f>'2019-2020 Приложение 6'!F22</f>
        <v>2096.2999999999997</v>
      </c>
    </row>
    <row r="250" spans="1:5" ht="31.5">
      <c r="A250" s="45" t="s">
        <v>15</v>
      </c>
      <c r="B250" s="42" t="s">
        <v>158</v>
      </c>
      <c r="C250" s="22" t="s">
        <v>10</v>
      </c>
      <c r="D250" s="36">
        <f>'2019-2020 Приложение 6'!E23</f>
        <v>259.49999999999994</v>
      </c>
      <c r="E250" s="36">
        <f>'2019-2020 Приложение 6'!F23</f>
        <v>267.2</v>
      </c>
    </row>
    <row r="251" spans="1:5" ht="15.75">
      <c r="A251" s="45" t="s">
        <v>11</v>
      </c>
      <c r="B251" s="42" t="s">
        <v>158</v>
      </c>
      <c r="C251" s="22" t="s">
        <v>14</v>
      </c>
      <c r="D251" s="36">
        <f>'2019-2020 Приложение 6'!E24</f>
        <v>1.8</v>
      </c>
      <c r="E251" s="36">
        <f>'2019-2020 Приложение 6'!F24</f>
        <v>1.8</v>
      </c>
    </row>
    <row r="252" spans="1:5" ht="31.5">
      <c r="A252" s="23" t="s">
        <v>77</v>
      </c>
      <c r="B252" s="42" t="s">
        <v>156</v>
      </c>
      <c r="C252" s="147"/>
      <c r="D252" s="21">
        <f>D253</f>
        <v>33923.00000000001</v>
      </c>
      <c r="E252" s="43">
        <f>E253</f>
        <v>22535.7</v>
      </c>
    </row>
    <row r="253" spans="1:5" ht="15.75">
      <c r="A253" s="47" t="s">
        <v>11</v>
      </c>
      <c r="B253" s="42" t="s">
        <v>156</v>
      </c>
      <c r="C253" s="22" t="s">
        <v>14</v>
      </c>
      <c r="D253" s="36">
        <f>'2019-2020 Приложение 6'!E178</f>
        <v>33923.00000000001</v>
      </c>
      <c r="E253" s="36">
        <f>'2019-2020 Приложение 6'!F178</f>
        <v>22535.7</v>
      </c>
    </row>
    <row r="254" spans="1:5" ht="47.25">
      <c r="A254" s="54" t="s">
        <v>277</v>
      </c>
      <c r="B254" s="42" t="s">
        <v>276</v>
      </c>
      <c r="C254" s="42"/>
      <c r="D254" s="43">
        <f>D255</f>
        <v>300</v>
      </c>
      <c r="E254" s="43">
        <f>E255</f>
        <v>100</v>
      </c>
    </row>
    <row r="255" spans="1:5" ht="31.5">
      <c r="A255" s="47" t="s">
        <v>15</v>
      </c>
      <c r="B255" s="42" t="s">
        <v>276</v>
      </c>
      <c r="C255" s="22" t="s">
        <v>10</v>
      </c>
      <c r="D255" s="43">
        <f>'2019-2020 Приложение 6'!E180</f>
        <v>300</v>
      </c>
      <c r="E255" s="43">
        <f>'2019-2020 Приложение 6'!F180</f>
        <v>100</v>
      </c>
    </row>
    <row r="256" spans="1:5" ht="47.25">
      <c r="A256" s="47" t="s">
        <v>303</v>
      </c>
      <c r="B256" s="42" t="s">
        <v>302</v>
      </c>
      <c r="C256" s="140"/>
      <c r="D256" s="43">
        <f>'2019-2020 Приложение 6'!E181</f>
        <v>200</v>
      </c>
      <c r="E256" s="43">
        <f>'2019-2020 Приложение 6'!F181</f>
        <v>100</v>
      </c>
    </row>
    <row r="257" spans="1:5" ht="31.5">
      <c r="A257" s="47" t="s">
        <v>15</v>
      </c>
      <c r="B257" s="42" t="s">
        <v>302</v>
      </c>
      <c r="C257" s="22" t="s">
        <v>10</v>
      </c>
      <c r="D257" s="43">
        <f>'2019-2020 Приложение 6'!E182</f>
        <v>200</v>
      </c>
      <c r="E257" s="43">
        <f>'2019-2020 Приложение 6'!F182</f>
        <v>100</v>
      </c>
    </row>
    <row r="258" spans="1:5" ht="47.25">
      <c r="A258" s="23" t="s">
        <v>53</v>
      </c>
      <c r="B258" s="42" t="s">
        <v>146</v>
      </c>
      <c r="C258" s="22"/>
      <c r="D258" s="37">
        <f>D259</f>
        <v>1262</v>
      </c>
      <c r="E258" s="37">
        <f>E259</f>
        <v>1309.3</v>
      </c>
    </row>
    <row r="259" spans="1:5" ht="15.75">
      <c r="A259" s="47" t="s">
        <v>48</v>
      </c>
      <c r="B259" s="42" t="s">
        <v>146</v>
      </c>
      <c r="C259" s="42" t="s">
        <v>49</v>
      </c>
      <c r="D259" s="36">
        <f>'2019-2020 Приложение 6'!E280</f>
        <v>1262</v>
      </c>
      <c r="E259" s="36">
        <f>'2019-2020 Приложение 6'!F280</f>
        <v>1309.3</v>
      </c>
    </row>
    <row r="260" spans="1:5" ht="47.25">
      <c r="A260" s="40" t="s">
        <v>335</v>
      </c>
      <c r="B260" s="42" t="s">
        <v>336</v>
      </c>
      <c r="C260" s="64"/>
      <c r="D260" s="36">
        <f>D261</f>
        <v>39.3</v>
      </c>
      <c r="E260" s="36">
        <f>E261</f>
        <v>63.5</v>
      </c>
    </row>
    <row r="261" spans="1:5" ht="31.5">
      <c r="A261" s="47" t="s">
        <v>15</v>
      </c>
      <c r="B261" s="42" t="s">
        <v>336</v>
      </c>
      <c r="C261" s="22" t="s">
        <v>10</v>
      </c>
      <c r="D261" s="36">
        <f>'2019-2020 Приложение 6'!E184</f>
        <v>39.3</v>
      </c>
      <c r="E261" s="36">
        <f>'2019-2020 Приложение 6'!F184</f>
        <v>63.5</v>
      </c>
    </row>
    <row r="262" spans="1:5" ht="63">
      <c r="A262" s="47" t="s">
        <v>52</v>
      </c>
      <c r="B262" s="42" t="s">
        <v>147</v>
      </c>
      <c r="C262" s="22"/>
      <c r="D262" s="37">
        <f>D263</f>
        <v>128.9</v>
      </c>
      <c r="E262" s="37">
        <f>E263</f>
        <v>128.9</v>
      </c>
    </row>
    <row r="263" spans="1:5" ht="15.75">
      <c r="A263" s="47" t="s">
        <v>48</v>
      </c>
      <c r="B263" s="42" t="s">
        <v>147</v>
      </c>
      <c r="C263" s="42" t="s">
        <v>49</v>
      </c>
      <c r="D263" s="43">
        <f>'2019-2020 Приложение 6'!E282</f>
        <v>128.9</v>
      </c>
      <c r="E263" s="43">
        <f>'2019-2020 Приложение 6'!F282</f>
        <v>128.9</v>
      </c>
    </row>
    <row r="264" spans="1:5" ht="78.75">
      <c r="A264" s="47" t="s">
        <v>280</v>
      </c>
      <c r="B264" s="42" t="s">
        <v>278</v>
      </c>
      <c r="C264" s="42"/>
      <c r="D264" s="43">
        <f>D265</f>
        <v>1053.1</v>
      </c>
      <c r="E264" s="43">
        <f>E265</f>
        <v>1159</v>
      </c>
    </row>
    <row r="265" spans="1:5" ht="31.5">
      <c r="A265" s="83" t="s">
        <v>12</v>
      </c>
      <c r="B265" s="42" t="s">
        <v>278</v>
      </c>
      <c r="C265" s="42" t="s">
        <v>13</v>
      </c>
      <c r="D265" s="43">
        <f>'2019-2020 Приложение 6'!E212</f>
        <v>1053.1</v>
      </c>
      <c r="E265" s="43">
        <f>'2019-2020 Приложение 6'!F212</f>
        <v>1159</v>
      </c>
    </row>
    <row r="266" spans="1:5" ht="63">
      <c r="A266" s="47" t="s">
        <v>78</v>
      </c>
      <c r="B266" s="42" t="s">
        <v>157</v>
      </c>
      <c r="C266" s="22"/>
      <c r="D266" s="21">
        <f>D267</f>
        <v>607.2</v>
      </c>
      <c r="E266" s="43">
        <f>E267</f>
        <v>607.2</v>
      </c>
    </row>
    <row r="267" spans="1:5" ht="15.75">
      <c r="A267" s="47" t="s">
        <v>31</v>
      </c>
      <c r="B267" s="42" t="s">
        <v>157</v>
      </c>
      <c r="C267" s="22" t="s">
        <v>19</v>
      </c>
      <c r="D267" s="21">
        <f>'2019-2020 Приложение 6'!E186</f>
        <v>607.2</v>
      </c>
      <c r="E267" s="21">
        <f>'2019-2020 Приложение 6'!F186</f>
        <v>607.2</v>
      </c>
    </row>
    <row r="268" spans="1:5" ht="110.25">
      <c r="A268" s="87" t="s">
        <v>281</v>
      </c>
      <c r="B268" s="51" t="s">
        <v>151</v>
      </c>
      <c r="C268" s="148"/>
      <c r="D268" s="48">
        <f>D269</f>
        <v>3</v>
      </c>
      <c r="E268" s="48">
        <f>E269</f>
        <v>3</v>
      </c>
    </row>
    <row r="269" spans="1:5" ht="31.5">
      <c r="A269" s="54" t="s">
        <v>15</v>
      </c>
      <c r="B269" s="51" t="s">
        <v>151</v>
      </c>
      <c r="C269" s="148">
        <v>200</v>
      </c>
      <c r="D269" s="48">
        <f>'2019-2020 Приложение 6'!E284</f>
        <v>3</v>
      </c>
      <c r="E269" s="48">
        <f>'2019-2020 Приложение 6'!F284</f>
        <v>3</v>
      </c>
    </row>
    <row r="270" spans="1:5" ht="189">
      <c r="A270" s="87" t="s">
        <v>282</v>
      </c>
      <c r="B270" s="113" t="s">
        <v>152</v>
      </c>
      <c r="C270" s="148"/>
      <c r="D270" s="48">
        <f>D271</f>
        <v>3</v>
      </c>
      <c r="E270" s="48">
        <f>E271</f>
        <v>3</v>
      </c>
    </row>
    <row r="271" spans="1:5" ht="31.5">
      <c r="A271" s="54" t="s">
        <v>15</v>
      </c>
      <c r="B271" s="113" t="s">
        <v>152</v>
      </c>
      <c r="C271" s="148">
        <v>200</v>
      </c>
      <c r="D271" s="48">
        <f>'2019-2020 Приложение 6'!E286</f>
        <v>3</v>
      </c>
      <c r="E271" s="48">
        <f>'2019-2020 Приложение 6'!F286</f>
        <v>3</v>
      </c>
    </row>
    <row r="272" spans="1:5" ht="31.5">
      <c r="A272" s="23" t="s">
        <v>50</v>
      </c>
      <c r="B272" s="113" t="s">
        <v>153</v>
      </c>
      <c r="C272" s="49"/>
      <c r="D272" s="48">
        <f>D273</f>
        <v>1578.7</v>
      </c>
      <c r="E272" s="48">
        <f>E273</f>
        <v>1549</v>
      </c>
    </row>
    <row r="273" spans="1:5" ht="15.75">
      <c r="A273" s="47" t="s">
        <v>48</v>
      </c>
      <c r="B273" s="113" t="s">
        <v>153</v>
      </c>
      <c r="C273" s="42" t="s">
        <v>49</v>
      </c>
      <c r="D273" s="48">
        <f>'2019-2020 Приложение 6'!E288</f>
        <v>1578.7</v>
      </c>
      <c r="E273" s="48">
        <f>'2019-2020 Приложение 6'!F288</f>
        <v>1549</v>
      </c>
    </row>
    <row r="274" spans="1:5" ht="90">
      <c r="A274" s="149" t="s">
        <v>388</v>
      </c>
      <c r="B274" s="113" t="s">
        <v>154</v>
      </c>
      <c r="C274" s="50"/>
      <c r="D274" s="48">
        <f>D275</f>
        <v>178.2</v>
      </c>
      <c r="E274" s="48">
        <f>E275</f>
        <v>178.2</v>
      </c>
    </row>
    <row r="275" spans="1:5" ht="15.75">
      <c r="A275" s="47" t="s">
        <v>48</v>
      </c>
      <c r="B275" s="113" t="s">
        <v>154</v>
      </c>
      <c r="C275" s="42" t="s">
        <v>49</v>
      </c>
      <c r="D275" s="48">
        <f>'2019-2020 Приложение 6'!E290</f>
        <v>178.2</v>
      </c>
      <c r="E275" s="48">
        <f>'2019-2020 Приложение 6'!F290</f>
        <v>178.2</v>
      </c>
    </row>
    <row r="276" spans="1:5" ht="120">
      <c r="A276" s="150" t="s">
        <v>389</v>
      </c>
      <c r="B276" s="113" t="s">
        <v>155</v>
      </c>
      <c r="C276" s="151"/>
      <c r="D276" s="48">
        <f>D277</f>
        <v>7</v>
      </c>
      <c r="E276" s="48">
        <f>E277</f>
        <v>7</v>
      </c>
    </row>
    <row r="277" spans="1:5" ht="31.5">
      <c r="A277" s="54" t="s">
        <v>15</v>
      </c>
      <c r="B277" s="113" t="s">
        <v>155</v>
      </c>
      <c r="C277" s="42" t="s">
        <v>10</v>
      </c>
      <c r="D277" s="48">
        <f>'2019-2020 Приложение 6'!E292</f>
        <v>7</v>
      </c>
      <c r="E277" s="48">
        <f>'2019-2020 Приложение 6'!F292</f>
        <v>7</v>
      </c>
    </row>
    <row r="278" spans="1:5" ht="31.5">
      <c r="A278" s="23" t="s">
        <v>134</v>
      </c>
      <c r="B278" s="42" t="s">
        <v>149</v>
      </c>
      <c r="C278" s="42" t="s">
        <v>0</v>
      </c>
      <c r="D278" s="48">
        <f>D279</f>
        <v>3400</v>
      </c>
      <c r="E278" s="48">
        <f>E279</f>
        <v>3200</v>
      </c>
    </row>
    <row r="279" spans="1:5" ht="15.75">
      <c r="A279" s="47" t="s">
        <v>48</v>
      </c>
      <c r="B279" s="42" t="s">
        <v>149</v>
      </c>
      <c r="C279" s="42" t="s">
        <v>49</v>
      </c>
      <c r="D279" s="21">
        <f>'2019-2020 Приложение 6'!E294</f>
        <v>3400</v>
      </c>
      <c r="E279" s="21">
        <f>'2019-2020 Приложение 6'!F294</f>
        <v>3200</v>
      </c>
    </row>
    <row r="280" spans="1:5" ht="31.5">
      <c r="A280" s="47" t="s">
        <v>51</v>
      </c>
      <c r="B280" s="42" t="s">
        <v>150</v>
      </c>
      <c r="C280" s="49"/>
      <c r="D280" s="48">
        <f>D281</f>
        <v>17337.6</v>
      </c>
      <c r="E280" s="48">
        <f>E281</f>
        <v>17256.7</v>
      </c>
    </row>
    <row r="281" spans="1:5" ht="15.75">
      <c r="A281" s="47" t="s">
        <v>48</v>
      </c>
      <c r="B281" s="42" t="s">
        <v>150</v>
      </c>
      <c r="C281" s="42" t="s">
        <v>49</v>
      </c>
      <c r="D281" s="21">
        <f>'2019-2020 Приложение 6'!E296</f>
        <v>17337.6</v>
      </c>
      <c r="E281" s="21">
        <f>'2019-2020 Приложение 6'!F296</f>
        <v>17256.7</v>
      </c>
    </row>
    <row r="282" spans="1:5" ht="63">
      <c r="A282" s="88" t="s">
        <v>67</v>
      </c>
      <c r="B282" s="61" t="s">
        <v>161</v>
      </c>
      <c r="C282" s="62"/>
      <c r="D282" s="152">
        <f>D283</f>
        <v>400</v>
      </c>
      <c r="E282" s="152">
        <f>E283</f>
        <v>400</v>
      </c>
    </row>
    <row r="283" spans="1:5" ht="15.75">
      <c r="A283" s="60" t="s">
        <v>11</v>
      </c>
      <c r="B283" s="61" t="s">
        <v>161</v>
      </c>
      <c r="C283" s="62">
        <v>800</v>
      </c>
      <c r="D283" s="21">
        <f>'2019-2020 Приложение 6'!E188</f>
        <v>400</v>
      </c>
      <c r="E283" s="21">
        <f>'2019-2020 Приложение 6'!F188</f>
        <v>400</v>
      </c>
    </row>
    <row r="284" spans="1:5" ht="15.75">
      <c r="A284" s="44" t="s">
        <v>323</v>
      </c>
      <c r="B284" s="16" t="s">
        <v>324</v>
      </c>
      <c r="C284" s="153"/>
      <c r="D284" s="154">
        <f>D285</f>
        <v>42592.6</v>
      </c>
      <c r="E284" s="154">
        <f>E285</f>
        <v>59473.9</v>
      </c>
    </row>
    <row r="285" spans="1:5" ht="15.75">
      <c r="A285" s="44" t="s">
        <v>11</v>
      </c>
      <c r="B285" s="16" t="s">
        <v>324</v>
      </c>
      <c r="C285" s="153">
        <v>800</v>
      </c>
      <c r="D285" s="154">
        <f>'2019-2020 Приложение 6'!E298</f>
        <v>42592.6</v>
      </c>
      <c r="E285" s="154">
        <f>'2019-2020 Приложение 6'!F298</f>
        <v>59473.9</v>
      </c>
    </row>
  </sheetData>
  <sheetProtection/>
  <autoFilter ref="A13:E285"/>
  <mergeCells count="7">
    <mergeCell ref="B2:E2"/>
    <mergeCell ref="B5:E5"/>
    <mergeCell ref="B6:E6"/>
    <mergeCell ref="A9:E9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5"/>
  <sheetViews>
    <sheetView view="pageBreakPreview" zoomScaleNormal="90" zoomScaleSheetLayoutView="100" workbookViewId="0" topLeftCell="A1">
      <selection activeCell="H1" sqref="H1:M16384"/>
    </sheetView>
  </sheetViews>
  <sheetFormatPr defaultColWidth="9.140625" defaultRowHeight="12.75"/>
  <cols>
    <col min="1" max="1" width="65.28125" style="0" customWidth="1"/>
    <col min="2" max="2" width="7.00390625" style="0" customWidth="1"/>
    <col min="3" max="3" width="16.57421875" style="0" customWidth="1"/>
    <col min="4" max="4" width="6.57421875" style="0" customWidth="1"/>
    <col min="5" max="5" width="13.8515625" style="0" hidden="1" customWidth="1"/>
    <col min="6" max="6" width="15.00390625" style="176" hidden="1" customWidth="1"/>
    <col min="7" max="7" width="15.00390625" style="0" customWidth="1"/>
  </cols>
  <sheetData>
    <row r="1" spans="3:7" ht="15.75">
      <c r="C1" s="207"/>
      <c r="D1" s="207"/>
      <c r="E1" s="207"/>
      <c r="F1" s="207" t="s">
        <v>308</v>
      </c>
      <c r="G1" s="207"/>
    </row>
    <row r="2" spans="3:7" ht="29.25" customHeight="1">
      <c r="C2" s="208" t="s">
        <v>408</v>
      </c>
      <c r="D2" s="208"/>
      <c r="E2" s="208"/>
      <c r="F2" s="208"/>
      <c r="G2" s="208"/>
    </row>
    <row r="5" spans="3:7" ht="15.75" customHeight="1">
      <c r="C5" s="209" t="s">
        <v>112</v>
      </c>
      <c r="D5" s="209"/>
      <c r="E5" s="209"/>
      <c r="F5" s="209"/>
      <c r="G5" s="209"/>
    </row>
    <row r="6" spans="3:7" ht="27.75" customHeight="1">
      <c r="C6" s="212" t="s">
        <v>371</v>
      </c>
      <c r="D6" s="212"/>
      <c r="E6" s="212"/>
      <c r="F6" s="212"/>
      <c r="G6" s="212"/>
    </row>
    <row r="7" spans="3:7" ht="12.75">
      <c r="C7" s="127"/>
      <c r="D7" s="127"/>
      <c r="E7" s="126"/>
      <c r="F7" s="127"/>
      <c r="G7" s="127"/>
    </row>
    <row r="8" spans="1:7" ht="18.75">
      <c r="A8" s="4"/>
      <c r="B8" s="4"/>
      <c r="C8" s="5"/>
      <c r="D8" s="5"/>
      <c r="E8" s="5"/>
      <c r="F8" s="5"/>
      <c r="G8" s="5"/>
    </row>
    <row r="9" spans="1:7" ht="53.25" customHeight="1">
      <c r="A9" s="210" t="s">
        <v>332</v>
      </c>
      <c r="B9" s="210"/>
      <c r="C9" s="210"/>
      <c r="D9" s="210"/>
      <c r="E9" s="210"/>
      <c r="F9" s="210"/>
      <c r="G9" s="210"/>
    </row>
    <row r="10" spans="1:6" ht="15.75">
      <c r="A10" s="1" t="s">
        <v>0</v>
      </c>
      <c r="B10" s="1"/>
      <c r="C10" s="1" t="s">
        <v>0</v>
      </c>
      <c r="D10" s="1" t="s">
        <v>0</v>
      </c>
      <c r="E10" s="2"/>
      <c r="F10" s="177"/>
    </row>
    <row r="11" spans="1:7" ht="15.75" customHeight="1">
      <c r="A11" s="203" t="s">
        <v>3</v>
      </c>
      <c r="B11" s="203" t="s">
        <v>113</v>
      </c>
      <c r="C11" s="203" t="s">
        <v>1</v>
      </c>
      <c r="D11" s="203" t="s">
        <v>2</v>
      </c>
      <c r="E11" s="203" t="s">
        <v>9</v>
      </c>
      <c r="F11" s="203" t="s">
        <v>372</v>
      </c>
      <c r="G11" s="203" t="s">
        <v>9</v>
      </c>
    </row>
    <row r="12" spans="1:7" ht="40.5" customHeight="1">
      <c r="A12" s="204"/>
      <c r="B12" s="211"/>
      <c r="C12" s="206"/>
      <c r="D12" s="206"/>
      <c r="E12" s="204"/>
      <c r="F12" s="204"/>
      <c r="G12" s="204"/>
    </row>
    <row r="13" spans="1:7" ht="12.75">
      <c r="A13" s="90" t="s">
        <v>4</v>
      </c>
      <c r="B13" s="90">
        <v>2</v>
      </c>
      <c r="C13" s="90">
        <v>3</v>
      </c>
      <c r="D13" s="90">
        <v>4</v>
      </c>
      <c r="E13" s="90">
        <v>5</v>
      </c>
      <c r="F13" s="90">
        <v>6</v>
      </c>
      <c r="G13" s="90">
        <v>5</v>
      </c>
    </row>
    <row r="14" spans="1:7" ht="15.75">
      <c r="A14" s="6" t="s">
        <v>8</v>
      </c>
      <c r="B14" s="6"/>
      <c r="C14" s="6" t="s">
        <v>0</v>
      </c>
      <c r="D14" s="6" t="s">
        <v>0</v>
      </c>
      <c r="E14" s="7">
        <f>E15+E27+E232+E274+E300+E354</f>
        <v>1612682</v>
      </c>
      <c r="F14" s="7">
        <f>F15+F27+F232+F274+F300+F354</f>
        <v>75416.2</v>
      </c>
      <c r="G14" s="7">
        <f>G15+G27+G232+G274+G300+G354</f>
        <v>1688098.2000000002</v>
      </c>
    </row>
    <row r="15" spans="1:7" ht="15.75">
      <c r="A15" s="91" t="s">
        <v>135</v>
      </c>
      <c r="B15" s="33" t="s">
        <v>114</v>
      </c>
      <c r="C15" s="30"/>
      <c r="D15" s="30"/>
      <c r="E15" s="31">
        <f>E16</f>
        <v>4043.6000000000004</v>
      </c>
      <c r="F15" s="31">
        <f>F16</f>
        <v>0</v>
      </c>
      <c r="G15" s="31">
        <f>G16</f>
        <v>4043.6000000000004</v>
      </c>
    </row>
    <row r="16" spans="1:7" ht="15.75">
      <c r="A16" s="92" t="s">
        <v>35</v>
      </c>
      <c r="B16" s="93" t="s">
        <v>114</v>
      </c>
      <c r="C16" s="94" t="s">
        <v>148</v>
      </c>
      <c r="D16" s="94" t="s">
        <v>0</v>
      </c>
      <c r="E16" s="95">
        <f>E17+E19+E23</f>
        <v>4043.6000000000004</v>
      </c>
      <c r="F16" s="95">
        <f>F17+F19+F23</f>
        <v>0</v>
      </c>
      <c r="G16" s="95">
        <f>G17+G19+G23</f>
        <v>4043.6000000000004</v>
      </c>
    </row>
    <row r="17" spans="1:7" ht="31.5">
      <c r="A17" s="24" t="s">
        <v>115</v>
      </c>
      <c r="B17" s="22" t="s">
        <v>114</v>
      </c>
      <c r="C17" s="42" t="s">
        <v>159</v>
      </c>
      <c r="D17" s="22"/>
      <c r="E17" s="43">
        <f>E18</f>
        <v>1166.3</v>
      </c>
      <c r="F17" s="43">
        <f>F18</f>
        <v>0</v>
      </c>
      <c r="G17" s="43">
        <f>G18</f>
        <v>1166.3</v>
      </c>
    </row>
    <row r="18" spans="1:7" ht="63">
      <c r="A18" s="55" t="s">
        <v>17</v>
      </c>
      <c r="B18" s="22" t="s">
        <v>114</v>
      </c>
      <c r="C18" s="42" t="s">
        <v>159</v>
      </c>
      <c r="D18" s="22" t="s">
        <v>18</v>
      </c>
      <c r="E18" s="43">
        <v>1166.3</v>
      </c>
      <c r="F18" s="43"/>
      <c r="G18" s="43">
        <f>E18+F18</f>
        <v>1166.3</v>
      </c>
    </row>
    <row r="19" spans="1:7" ht="31.5">
      <c r="A19" s="55" t="s">
        <v>36</v>
      </c>
      <c r="B19" s="22" t="s">
        <v>114</v>
      </c>
      <c r="C19" s="42" t="s">
        <v>160</v>
      </c>
      <c r="D19" s="42" t="s">
        <v>0</v>
      </c>
      <c r="E19" s="43">
        <f>E20+E21+E22</f>
        <v>497.49999999999994</v>
      </c>
      <c r="F19" s="43">
        <f>F20+F21+F22</f>
        <v>0</v>
      </c>
      <c r="G19" s="43">
        <f>G20+G21+G22</f>
        <v>497.49999999999994</v>
      </c>
    </row>
    <row r="20" spans="1:7" ht="63">
      <c r="A20" s="55" t="s">
        <v>17</v>
      </c>
      <c r="B20" s="22" t="s">
        <v>114</v>
      </c>
      <c r="C20" s="42" t="s">
        <v>160</v>
      </c>
      <c r="D20" s="42" t="s">
        <v>18</v>
      </c>
      <c r="E20" s="43">
        <v>101.6</v>
      </c>
      <c r="F20" s="43"/>
      <c r="G20" s="43">
        <f>E20+F20</f>
        <v>101.6</v>
      </c>
    </row>
    <row r="21" spans="1:7" ht="31.5">
      <c r="A21" s="45" t="s">
        <v>15</v>
      </c>
      <c r="B21" s="22" t="s">
        <v>114</v>
      </c>
      <c r="C21" s="42" t="s">
        <v>160</v>
      </c>
      <c r="D21" s="42" t="s">
        <v>10</v>
      </c>
      <c r="E21" s="43">
        <v>392.7</v>
      </c>
      <c r="F21" s="43"/>
      <c r="G21" s="43">
        <f>E21+F21</f>
        <v>392.7</v>
      </c>
    </row>
    <row r="22" spans="1:7" ht="15.75">
      <c r="A22" s="45" t="s">
        <v>11</v>
      </c>
      <c r="B22" s="22" t="s">
        <v>114</v>
      </c>
      <c r="C22" s="42" t="s">
        <v>160</v>
      </c>
      <c r="D22" s="42" t="s">
        <v>14</v>
      </c>
      <c r="E22" s="43">
        <v>3.2</v>
      </c>
      <c r="F22" s="43"/>
      <c r="G22" s="43">
        <f>E22+F22</f>
        <v>3.2</v>
      </c>
    </row>
    <row r="23" spans="1:7" ht="31.5">
      <c r="A23" s="55" t="s">
        <v>37</v>
      </c>
      <c r="B23" s="22" t="s">
        <v>114</v>
      </c>
      <c r="C23" s="42" t="s">
        <v>158</v>
      </c>
      <c r="D23" s="42" t="s">
        <v>0</v>
      </c>
      <c r="E23" s="43">
        <f>E24+E25+E26</f>
        <v>2379.8</v>
      </c>
      <c r="F23" s="43">
        <f>F24+F25+F26</f>
        <v>0</v>
      </c>
      <c r="G23" s="43">
        <f>G24+G25+G26</f>
        <v>2379.8</v>
      </c>
    </row>
    <row r="24" spans="1:7" ht="63">
      <c r="A24" s="55" t="s">
        <v>17</v>
      </c>
      <c r="B24" s="22" t="s">
        <v>114</v>
      </c>
      <c r="C24" s="42" t="s">
        <v>158</v>
      </c>
      <c r="D24" s="42" t="s">
        <v>18</v>
      </c>
      <c r="E24" s="43">
        <f>2152.5-43.9+0.1</f>
        <v>2108.7</v>
      </c>
      <c r="F24" s="43"/>
      <c r="G24" s="43">
        <f>E24+F24</f>
        <v>2108.7</v>
      </c>
    </row>
    <row r="25" spans="1:7" ht="31.5">
      <c r="A25" s="45" t="s">
        <v>15</v>
      </c>
      <c r="B25" s="22" t="s">
        <v>114</v>
      </c>
      <c r="C25" s="42" t="s">
        <v>158</v>
      </c>
      <c r="D25" s="22" t="s">
        <v>10</v>
      </c>
      <c r="E25" s="43">
        <f>271.2-1.8-0.1</f>
        <v>269.29999999999995</v>
      </c>
      <c r="F25" s="43"/>
      <c r="G25" s="43">
        <f>E25+F25</f>
        <v>269.29999999999995</v>
      </c>
    </row>
    <row r="26" spans="1:7" ht="15.75">
      <c r="A26" s="45" t="s">
        <v>11</v>
      </c>
      <c r="B26" s="22" t="s">
        <v>114</v>
      </c>
      <c r="C26" s="42" t="s">
        <v>158</v>
      </c>
      <c r="D26" s="22" t="s">
        <v>14</v>
      </c>
      <c r="E26" s="43">
        <v>1.8</v>
      </c>
      <c r="F26" s="43"/>
      <c r="G26" s="43">
        <f>E26+F26</f>
        <v>1.8</v>
      </c>
    </row>
    <row r="27" spans="1:7" ht="15.75">
      <c r="A27" s="96" t="s">
        <v>136</v>
      </c>
      <c r="B27" s="33" t="s">
        <v>116</v>
      </c>
      <c r="C27" s="97"/>
      <c r="D27" s="98"/>
      <c r="E27" s="34">
        <f>E28+E39+E56+E115+E134+E179+E197+E215+E106</f>
        <v>313398.7</v>
      </c>
      <c r="F27" s="34">
        <f>F28+F39+F56+F115+F134+F179+F197+F215+F106</f>
        <v>33404.6</v>
      </c>
      <c r="G27" s="34">
        <f>G28+G39+G56+G115+G134+G179+G197+G215+G106</f>
        <v>346803.3000000001</v>
      </c>
    </row>
    <row r="28" spans="1:7" ht="31.5">
      <c r="A28" s="99" t="s">
        <v>72</v>
      </c>
      <c r="B28" s="94" t="s">
        <v>116</v>
      </c>
      <c r="C28" s="93" t="s">
        <v>144</v>
      </c>
      <c r="D28" s="93" t="s">
        <v>0</v>
      </c>
      <c r="E28" s="100">
        <f>E32+E29</f>
        <v>869.3</v>
      </c>
      <c r="F28" s="100">
        <f>F32+F29</f>
        <v>0</v>
      </c>
      <c r="G28" s="100">
        <f>G32+G29</f>
        <v>869.3</v>
      </c>
    </row>
    <row r="29" spans="1:7" ht="15.75">
      <c r="A29" s="14" t="s">
        <v>341</v>
      </c>
      <c r="B29" s="101" t="s">
        <v>116</v>
      </c>
      <c r="C29" s="12" t="s">
        <v>342</v>
      </c>
      <c r="D29" s="12" t="s">
        <v>0</v>
      </c>
      <c r="E29" s="13">
        <f aca="true" t="shared" si="0" ref="E29:G30">E30</f>
        <v>100</v>
      </c>
      <c r="F29" s="13">
        <f t="shared" si="0"/>
        <v>0</v>
      </c>
      <c r="G29" s="13">
        <f t="shared" si="0"/>
        <v>100</v>
      </c>
    </row>
    <row r="30" spans="1:7" ht="31.5">
      <c r="A30" s="45" t="s">
        <v>363</v>
      </c>
      <c r="B30" s="27" t="s">
        <v>116</v>
      </c>
      <c r="C30" s="16" t="s">
        <v>358</v>
      </c>
      <c r="D30" s="42"/>
      <c r="E30" s="130">
        <f t="shared" si="0"/>
        <v>100</v>
      </c>
      <c r="F30" s="130">
        <f t="shared" si="0"/>
        <v>0</v>
      </c>
      <c r="G30" s="130">
        <f t="shared" si="0"/>
        <v>100</v>
      </c>
    </row>
    <row r="31" spans="1:7" ht="31.5">
      <c r="A31" s="132" t="s">
        <v>15</v>
      </c>
      <c r="B31" s="27" t="s">
        <v>116</v>
      </c>
      <c r="C31" s="16" t="s">
        <v>358</v>
      </c>
      <c r="D31" s="42" t="s">
        <v>10</v>
      </c>
      <c r="E31" s="43">
        <v>100</v>
      </c>
      <c r="F31" s="43"/>
      <c r="G31" s="43">
        <f>E31+F31</f>
        <v>100</v>
      </c>
    </row>
    <row r="32" spans="1:7" ht="31.5">
      <c r="A32" s="14" t="s">
        <v>73</v>
      </c>
      <c r="B32" s="101" t="s">
        <v>116</v>
      </c>
      <c r="C32" s="12" t="s">
        <v>145</v>
      </c>
      <c r="D32" s="12" t="s">
        <v>0</v>
      </c>
      <c r="E32" s="13">
        <f>E35+E33+E37</f>
        <v>769.3</v>
      </c>
      <c r="F32" s="13">
        <f>F35+F33+F37</f>
        <v>0</v>
      </c>
      <c r="G32" s="13">
        <f>G35+G33+G37</f>
        <v>769.3</v>
      </c>
    </row>
    <row r="33" spans="1:7" ht="31.5">
      <c r="A33" s="45" t="s">
        <v>344</v>
      </c>
      <c r="B33" s="27" t="s">
        <v>116</v>
      </c>
      <c r="C33" s="16" t="s">
        <v>343</v>
      </c>
      <c r="D33" s="42"/>
      <c r="E33" s="130">
        <f>E34</f>
        <v>180</v>
      </c>
      <c r="F33" s="130">
        <f>F34</f>
        <v>0</v>
      </c>
      <c r="G33" s="130">
        <f>G34</f>
        <v>180</v>
      </c>
    </row>
    <row r="34" spans="1:7" ht="31.5">
      <c r="A34" s="132" t="s">
        <v>15</v>
      </c>
      <c r="B34" s="27" t="s">
        <v>116</v>
      </c>
      <c r="C34" s="16" t="s">
        <v>343</v>
      </c>
      <c r="D34" s="42" t="s">
        <v>10</v>
      </c>
      <c r="E34" s="43">
        <v>180</v>
      </c>
      <c r="F34" s="43"/>
      <c r="G34" s="43">
        <f>E34+F34</f>
        <v>180</v>
      </c>
    </row>
    <row r="35" spans="1:7" ht="45" customHeight="1">
      <c r="A35" s="45" t="s">
        <v>345</v>
      </c>
      <c r="B35" s="27" t="s">
        <v>116</v>
      </c>
      <c r="C35" s="16" t="s">
        <v>360</v>
      </c>
      <c r="D35" s="42"/>
      <c r="E35" s="131">
        <f>E36</f>
        <v>119.3</v>
      </c>
      <c r="F35" s="131">
        <f>F36</f>
        <v>0</v>
      </c>
      <c r="G35" s="131">
        <f>G36</f>
        <v>119.3</v>
      </c>
    </row>
    <row r="36" spans="1:7" ht="31.5">
      <c r="A36" s="132" t="s">
        <v>15</v>
      </c>
      <c r="B36" s="27" t="s">
        <v>116</v>
      </c>
      <c r="C36" s="16" t="s">
        <v>360</v>
      </c>
      <c r="D36" s="42" t="s">
        <v>10</v>
      </c>
      <c r="E36" s="43">
        <v>119.3</v>
      </c>
      <c r="F36" s="43"/>
      <c r="G36" s="43">
        <f>E36+F36</f>
        <v>119.3</v>
      </c>
    </row>
    <row r="37" spans="1:7" ht="63">
      <c r="A37" s="45" t="s">
        <v>295</v>
      </c>
      <c r="B37" s="27" t="s">
        <v>116</v>
      </c>
      <c r="C37" s="16" t="s">
        <v>359</v>
      </c>
      <c r="D37" s="42"/>
      <c r="E37" s="185">
        <f>E38</f>
        <v>470</v>
      </c>
      <c r="F37" s="185">
        <f>F38</f>
        <v>0</v>
      </c>
      <c r="G37" s="185">
        <f>G38</f>
        <v>470</v>
      </c>
    </row>
    <row r="38" spans="1:7" ht="15.75">
      <c r="A38" s="132" t="s">
        <v>11</v>
      </c>
      <c r="B38" s="27" t="s">
        <v>116</v>
      </c>
      <c r="C38" s="16" t="s">
        <v>359</v>
      </c>
      <c r="D38" s="42" t="s">
        <v>14</v>
      </c>
      <c r="E38" s="43">
        <v>470</v>
      </c>
      <c r="F38" s="43"/>
      <c r="G38" s="43">
        <f>E38+F38</f>
        <v>470</v>
      </c>
    </row>
    <row r="39" spans="1:7" ht="32.25" customHeight="1">
      <c r="A39" s="99" t="s">
        <v>74</v>
      </c>
      <c r="B39" s="94" t="s">
        <v>116</v>
      </c>
      <c r="C39" s="93" t="s">
        <v>207</v>
      </c>
      <c r="D39" s="93" t="s">
        <v>0</v>
      </c>
      <c r="E39" s="100">
        <f>E40+E49</f>
        <v>2729</v>
      </c>
      <c r="F39" s="100">
        <f>F40+F49</f>
        <v>-1537</v>
      </c>
      <c r="G39" s="100">
        <f>G40+G49</f>
        <v>1192</v>
      </c>
    </row>
    <row r="40" spans="1:7" ht="31.5">
      <c r="A40" s="11" t="s">
        <v>91</v>
      </c>
      <c r="B40" s="101" t="s">
        <v>116</v>
      </c>
      <c r="C40" s="12" t="s">
        <v>208</v>
      </c>
      <c r="D40" s="12" t="s">
        <v>0</v>
      </c>
      <c r="E40" s="13">
        <f>E41+E43+E45+E47</f>
        <v>174</v>
      </c>
      <c r="F40" s="13">
        <f>F41+F43+F45+F47</f>
        <v>18</v>
      </c>
      <c r="G40" s="13">
        <f>G41+G43+G45+G47</f>
        <v>192</v>
      </c>
    </row>
    <row r="41" spans="1:7" ht="15.75">
      <c r="A41" s="15" t="s">
        <v>26</v>
      </c>
      <c r="B41" s="27" t="s">
        <v>116</v>
      </c>
      <c r="C41" s="8" t="s">
        <v>209</v>
      </c>
      <c r="D41" s="8"/>
      <c r="E41" s="9">
        <f>E42</f>
        <v>100</v>
      </c>
      <c r="F41" s="9">
        <f>F42</f>
        <v>0</v>
      </c>
      <c r="G41" s="9">
        <f>G42</f>
        <v>100</v>
      </c>
    </row>
    <row r="42" spans="1:7" ht="31.5">
      <c r="A42" s="74" t="s">
        <v>15</v>
      </c>
      <c r="B42" s="42" t="s">
        <v>116</v>
      </c>
      <c r="C42" s="8" t="s">
        <v>209</v>
      </c>
      <c r="D42" s="42" t="s">
        <v>10</v>
      </c>
      <c r="E42" s="43">
        <v>100</v>
      </c>
      <c r="F42" s="43"/>
      <c r="G42" s="43">
        <f>E42+F42</f>
        <v>100</v>
      </c>
    </row>
    <row r="43" spans="1:7" ht="63">
      <c r="A43" s="15" t="s">
        <v>27</v>
      </c>
      <c r="B43" s="27" t="s">
        <v>116</v>
      </c>
      <c r="C43" s="8" t="s">
        <v>210</v>
      </c>
      <c r="D43" s="8"/>
      <c r="E43" s="9">
        <f>E44</f>
        <v>20</v>
      </c>
      <c r="F43" s="9">
        <f>F44</f>
        <v>0</v>
      </c>
      <c r="G43" s="9">
        <f>G44</f>
        <v>20</v>
      </c>
    </row>
    <row r="44" spans="1:7" ht="15.75">
      <c r="A44" s="45" t="s">
        <v>11</v>
      </c>
      <c r="B44" s="42" t="s">
        <v>116</v>
      </c>
      <c r="C44" s="8" t="s">
        <v>210</v>
      </c>
      <c r="D44" s="42" t="s">
        <v>14</v>
      </c>
      <c r="E44" s="43">
        <v>20</v>
      </c>
      <c r="F44" s="43"/>
      <c r="G44" s="43">
        <f>E44+F44</f>
        <v>20</v>
      </c>
    </row>
    <row r="45" spans="1:7" ht="15.75">
      <c r="A45" s="45" t="s">
        <v>356</v>
      </c>
      <c r="B45" s="42" t="s">
        <v>116</v>
      </c>
      <c r="C45" s="8" t="s">
        <v>365</v>
      </c>
      <c r="D45" s="42"/>
      <c r="E45" s="43">
        <f>E46</f>
        <v>54</v>
      </c>
      <c r="F45" s="43">
        <f>F46</f>
        <v>-54</v>
      </c>
      <c r="G45" s="43">
        <f>G46</f>
        <v>0</v>
      </c>
    </row>
    <row r="46" spans="1:7" ht="15.75">
      <c r="A46" s="45" t="s">
        <v>11</v>
      </c>
      <c r="B46" s="42" t="s">
        <v>116</v>
      </c>
      <c r="C46" s="8" t="s">
        <v>365</v>
      </c>
      <c r="D46" s="42" t="s">
        <v>14</v>
      </c>
      <c r="E46" s="43">
        <v>54</v>
      </c>
      <c r="F46" s="43">
        <v>-54</v>
      </c>
      <c r="G46" s="43">
        <f>E46+F46</f>
        <v>0</v>
      </c>
    </row>
    <row r="47" spans="1:7" ht="51.75" customHeight="1">
      <c r="A47" s="45" t="s">
        <v>390</v>
      </c>
      <c r="B47" s="42" t="s">
        <v>116</v>
      </c>
      <c r="C47" s="8" t="s">
        <v>391</v>
      </c>
      <c r="D47" s="42"/>
      <c r="E47" s="43">
        <f>E48</f>
        <v>0</v>
      </c>
      <c r="F47" s="43">
        <f>F48</f>
        <v>72</v>
      </c>
      <c r="G47" s="43">
        <f>G48</f>
        <v>72</v>
      </c>
    </row>
    <row r="48" spans="1:7" ht="15.75">
      <c r="A48" s="45" t="s">
        <v>11</v>
      </c>
      <c r="B48" s="42" t="s">
        <v>116</v>
      </c>
      <c r="C48" s="8" t="s">
        <v>391</v>
      </c>
      <c r="D48" s="42" t="s">
        <v>14</v>
      </c>
      <c r="E48" s="43"/>
      <c r="F48" s="43">
        <f>54+18</f>
        <v>72</v>
      </c>
      <c r="G48" s="43">
        <f>E48+F48</f>
        <v>72</v>
      </c>
    </row>
    <row r="49" spans="1:7" ht="31.5">
      <c r="A49" s="11" t="s">
        <v>294</v>
      </c>
      <c r="B49" s="101" t="s">
        <v>116</v>
      </c>
      <c r="C49" s="12" t="s">
        <v>211</v>
      </c>
      <c r="D49" s="12"/>
      <c r="E49" s="13">
        <f>E50+E52+E54</f>
        <v>2555</v>
      </c>
      <c r="F49" s="13">
        <f>F50+F52+F54</f>
        <v>-1555</v>
      </c>
      <c r="G49" s="13">
        <f>G50+G52+G54</f>
        <v>1000</v>
      </c>
    </row>
    <row r="50" spans="1:7" ht="31.5">
      <c r="A50" s="24" t="s">
        <v>311</v>
      </c>
      <c r="B50" s="42" t="s">
        <v>116</v>
      </c>
      <c r="C50" s="22" t="s">
        <v>364</v>
      </c>
      <c r="D50" s="42"/>
      <c r="E50" s="43">
        <f>E51</f>
        <v>1555</v>
      </c>
      <c r="F50" s="43">
        <f>F51</f>
        <v>-1555</v>
      </c>
      <c r="G50" s="43">
        <f>G51</f>
        <v>0</v>
      </c>
    </row>
    <row r="51" spans="1:7" ht="31.5">
      <c r="A51" s="47" t="s">
        <v>33</v>
      </c>
      <c r="B51" s="42" t="s">
        <v>116</v>
      </c>
      <c r="C51" s="22" t="s">
        <v>364</v>
      </c>
      <c r="D51" s="42" t="s">
        <v>28</v>
      </c>
      <c r="E51" s="37">
        <f>1300+255</f>
        <v>1555</v>
      </c>
      <c r="F51" s="37">
        <f>-255-1300</f>
        <v>-1555</v>
      </c>
      <c r="G51" s="37">
        <f>E51+F51</f>
        <v>0</v>
      </c>
    </row>
    <row r="52" spans="1:7" ht="31.5">
      <c r="A52" s="188" t="s">
        <v>367</v>
      </c>
      <c r="B52" s="42" t="s">
        <v>116</v>
      </c>
      <c r="C52" s="8" t="s">
        <v>366</v>
      </c>
      <c r="D52" s="42"/>
      <c r="E52" s="43">
        <f>E53</f>
        <v>1000</v>
      </c>
      <c r="F52" s="43">
        <f>F53</f>
        <v>-1000</v>
      </c>
      <c r="G52" s="43">
        <f>G53</f>
        <v>0</v>
      </c>
    </row>
    <row r="53" spans="1:7" ht="31.5">
      <c r="A53" s="45" t="s">
        <v>15</v>
      </c>
      <c r="B53" s="42" t="s">
        <v>116</v>
      </c>
      <c r="C53" s="8" t="s">
        <v>366</v>
      </c>
      <c r="D53" s="42" t="s">
        <v>10</v>
      </c>
      <c r="E53" s="43">
        <v>1000</v>
      </c>
      <c r="F53" s="43">
        <v>-1000</v>
      </c>
      <c r="G53" s="43">
        <f>E53+F53</f>
        <v>0</v>
      </c>
    </row>
    <row r="54" spans="1:7" ht="32.25" customHeight="1">
      <c r="A54" s="45" t="s">
        <v>392</v>
      </c>
      <c r="B54" s="42" t="s">
        <v>116</v>
      </c>
      <c r="C54" s="8" t="s">
        <v>393</v>
      </c>
      <c r="D54" s="42"/>
      <c r="E54" s="43">
        <f>E55</f>
        <v>0</v>
      </c>
      <c r="F54" s="43">
        <f>F55</f>
        <v>1000</v>
      </c>
      <c r="G54" s="43">
        <f>G55</f>
        <v>1000</v>
      </c>
    </row>
    <row r="55" spans="1:7" ht="31.5">
      <c r="A55" s="45" t="s">
        <v>15</v>
      </c>
      <c r="B55" s="42" t="s">
        <v>116</v>
      </c>
      <c r="C55" s="8" t="s">
        <v>393</v>
      </c>
      <c r="D55" s="42" t="s">
        <v>10</v>
      </c>
      <c r="E55" s="43"/>
      <c r="F55" s="43">
        <f>1000</f>
        <v>1000</v>
      </c>
      <c r="G55" s="43">
        <f>E55+F55</f>
        <v>1000</v>
      </c>
    </row>
    <row r="56" spans="1:7" ht="47.25">
      <c r="A56" s="99" t="s">
        <v>75</v>
      </c>
      <c r="B56" s="94" t="s">
        <v>116</v>
      </c>
      <c r="C56" s="93" t="s">
        <v>242</v>
      </c>
      <c r="D56" s="93" t="s">
        <v>0</v>
      </c>
      <c r="E56" s="100">
        <f>E57+E69+E98+E80+E103</f>
        <v>79601.59999999999</v>
      </c>
      <c r="F56" s="100">
        <f>F57+F69+F98+F80+F103</f>
        <v>31329.999999999996</v>
      </c>
      <c r="G56" s="100">
        <f>G57+G69+G98+G80+G103</f>
        <v>110931.59999999999</v>
      </c>
    </row>
    <row r="57" spans="1:7" ht="31.5">
      <c r="A57" s="11" t="s">
        <v>89</v>
      </c>
      <c r="B57" s="101" t="s">
        <v>116</v>
      </c>
      <c r="C57" s="12" t="s">
        <v>243</v>
      </c>
      <c r="D57" s="12" t="s">
        <v>0</v>
      </c>
      <c r="E57" s="13">
        <f>E58+E62+E64+E66+E60</f>
        <v>30793.3</v>
      </c>
      <c r="F57" s="13">
        <f>F58+F62+F64+F66+F60</f>
        <v>1744.6</v>
      </c>
      <c r="G57" s="13">
        <f>G58+G62+G64+G66+G60</f>
        <v>32537.9</v>
      </c>
    </row>
    <row r="58" spans="1:7" ht="31.5">
      <c r="A58" s="15" t="s">
        <v>68</v>
      </c>
      <c r="B58" s="27" t="s">
        <v>116</v>
      </c>
      <c r="C58" s="42" t="s">
        <v>244</v>
      </c>
      <c r="D58" s="8"/>
      <c r="E58" s="9">
        <f>E59</f>
        <v>5820</v>
      </c>
      <c r="F58" s="9">
        <f>F59</f>
        <v>0</v>
      </c>
      <c r="G58" s="9">
        <f>G59</f>
        <v>5820</v>
      </c>
    </row>
    <row r="59" spans="1:7" ht="31.5">
      <c r="A59" s="45" t="s">
        <v>15</v>
      </c>
      <c r="B59" s="42" t="s">
        <v>116</v>
      </c>
      <c r="C59" s="42" t="s">
        <v>244</v>
      </c>
      <c r="D59" s="42" t="s">
        <v>10</v>
      </c>
      <c r="E59" s="43">
        <v>5820</v>
      </c>
      <c r="F59" s="43"/>
      <c r="G59" s="43">
        <f>E59+F59</f>
        <v>5820</v>
      </c>
    </row>
    <row r="60" spans="1:7" ht="47.25">
      <c r="A60" s="45" t="s">
        <v>403</v>
      </c>
      <c r="B60" s="42" t="s">
        <v>116</v>
      </c>
      <c r="C60" s="42" t="s">
        <v>402</v>
      </c>
      <c r="D60" s="42"/>
      <c r="E60" s="43">
        <f>E61</f>
        <v>0</v>
      </c>
      <c r="F60" s="43">
        <f>F61</f>
        <v>152</v>
      </c>
      <c r="G60" s="43">
        <f>G61</f>
        <v>152</v>
      </c>
    </row>
    <row r="61" spans="1:7" ht="31.5">
      <c r="A61" s="45" t="s">
        <v>15</v>
      </c>
      <c r="B61" s="42" t="s">
        <v>116</v>
      </c>
      <c r="C61" s="42" t="s">
        <v>402</v>
      </c>
      <c r="D61" s="42" t="s">
        <v>10</v>
      </c>
      <c r="E61" s="43"/>
      <c r="F61" s="43">
        <v>152</v>
      </c>
      <c r="G61" s="43">
        <f>E61+F61</f>
        <v>152</v>
      </c>
    </row>
    <row r="62" spans="1:7" ht="31.5">
      <c r="A62" s="19" t="s">
        <v>54</v>
      </c>
      <c r="B62" s="42" t="s">
        <v>116</v>
      </c>
      <c r="C62" s="42" t="s">
        <v>245</v>
      </c>
      <c r="D62" s="10"/>
      <c r="E62" s="9">
        <f>E63</f>
        <v>20473.3</v>
      </c>
      <c r="F62" s="9">
        <f>F63</f>
        <v>-446.1</v>
      </c>
      <c r="G62" s="9">
        <f>G63</f>
        <v>20027.2</v>
      </c>
    </row>
    <row r="63" spans="1:7" ht="31.5">
      <c r="A63" s="74" t="s">
        <v>15</v>
      </c>
      <c r="B63" s="42" t="s">
        <v>116</v>
      </c>
      <c r="C63" s="42" t="s">
        <v>245</v>
      </c>
      <c r="D63" s="42" t="s">
        <v>10</v>
      </c>
      <c r="E63" s="43">
        <v>20473.3</v>
      </c>
      <c r="F63" s="43">
        <f>-213.6+213.6-200-152-94.1</f>
        <v>-446.1</v>
      </c>
      <c r="G63" s="43">
        <f>E63+F63</f>
        <v>20027.2</v>
      </c>
    </row>
    <row r="64" spans="1:7" ht="47.25">
      <c r="A64" s="40" t="s">
        <v>84</v>
      </c>
      <c r="B64" s="42" t="s">
        <v>116</v>
      </c>
      <c r="C64" s="27" t="s">
        <v>254</v>
      </c>
      <c r="D64" s="63"/>
      <c r="E64" s="21">
        <f>E65</f>
        <v>4500</v>
      </c>
      <c r="F64" s="21">
        <f>F65</f>
        <v>0</v>
      </c>
      <c r="G64" s="21">
        <f>G65</f>
        <v>4500</v>
      </c>
    </row>
    <row r="65" spans="1:7" ht="15.75">
      <c r="A65" s="74" t="s">
        <v>11</v>
      </c>
      <c r="B65" s="42" t="s">
        <v>116</v>
      </c>
      <c r="C65" s="27" t="s">
        <v>254</v>
      </c>
      <c r="D65" s="42" t="s">
        <v>14</v>
      </c>
      <c r="E65" s="43">
        <v>4500</v>
      </c>
      <c r="F65" s="43"/>
      <c r="G65" s="43">
        <f>E65+F65</f>
        <v>4500</v>
      </c>
    </row>
    <row r="66" spans="1:7" ht="47.25">
      <c r="A66" s="23" t="s">
        <v>382</v>
      </c>
      <c r="B66" s="42" t="s">
        <v>116</v>
      </c>
      <c r="C66" s="27" t="s">
        <v>383</v>
      </c>
      <c r="D66" s="42"/>
      <c r="E66" s="43">
        <f>E67+E68</f>
        <v>0</v>
      </c>
      <c r="F66" s="43">
        <f>F67+F68</f>
        <v>2038.7</v>
      </c>
      <c r="G66" s="43">
        <f>G67+G68</f>
        <v>2038.7</v>
      </c>
    </row>
    <row r="67" spans="1:7" ht="31.5">
      <c r="A67" s="74" t="s">
        <v>15</v>
      </c>
      <c r="B67" s="42" t="s">
        <v>116</v>
      </c>
      <c r="C67" s="27" t="s">
        <v>383</v>
      </c>
      <c r="D67" s="42" t="s">
        <v>10</v>
      </c>
      <c r="E67" s="43"/>
      <c r="F67" s="43">
        <f>679.2+35.7</f>
        <v>714.9000000000001</v>
      </c>
      <c r="G67" s="43">
        <f>E67+F67</f>
        <v>714.9000000000001</v>
      </c>
    </row>
    <row r="68" spans="1:7" ht="15.75">
      <c r="A68" s="40" t="s">
        <v>48</v>
      </c>
      <c r="B68" s="42" t="s">
        <v>116</v>
      </c>
      <c r="C68" s="27" t="s">
        <v>383</v>
      </c>
      <c r="D68" s="42" t="s">
        <v>49</v>
      </c>
      <c r="E68" s="43"/>
      <c r="F68" s="43">
        <v>1323.8</v>
      </c>
      <c r="G68" s="43">
        <f>E68+F68</f>
        <v>1323.8</v>
      </c>
    </row>
    <row r="69" spans="1:7" ht="47.25">
      <c r="A69" s="11" t="s">
        <v>117</v>
      </c>
      <c r="B69" s="101" t="s">
        <v>116</v>
      </c>
      <c r="C69" s="12" t="s">
        <v>246</v>
      </c>
      <c r="D69" s="12" t="s">
        <v>0</v>
      </c>
      <c r="E69" s="13">
        <f>E76+E78+E72+E74+E70</f>
        <v>17365.2</v>
      </c>
      <c r="F69" s="13">
        <f>F76+F78+F72+F74+F70</f>
        <v>29585.399999999998</v>
      </c>
      <c r="G69" s="13">
        <f>G76+G78+G72+G74+G70</f>
        <v>46950.6</v>
      </c>
    </row>
    <row r="70" spans="1:7" ht="31.5">
      <c r="A70" s="47" t="s">
        <v>404</v>
      </c>
      <c r="B70" s="27" t="s">
        <v>116</v>
      </c>
      <c r="C70" s="35" t="s">
        <v>405</v>
      </c>
      <c r="D70" s="35"/>
      <c r="E70" s="36">
        <f>E71</f>
        <v>0</v>
      </c>
      <c r="F70" s="36">
        <f>F71</f>
        <v>200</v>
      </c>
      <c r="G70" s="36">
        <f>G71</f>
        <v>200</v>
      </c>
    </row>
    <row r="71" spans="1:7" ht="31.5">
      <c r="A71" s="40" t="s">
        <v>15</v>
      </c>
      <c r="B71" s="27" t="s">
        <v>116</v>
      </c>
      <c r="C71" s="35" t="s">
        <v>405</v>
      </c>
      <c r="D71" s="35" t="s">
        <v>10</v>
      </c>
      <c r="E71" s="36"/>
      <c r="F71" s="36">
        <v>200</v>
      </c>
      <c r="G71" s="36">
        <f>E71+F71</f>
        <v>200</v>
      </c>
    </row>
    <row r="72" spans="1:7" ht="78.75">
      <c r="A72" s="23" t="s">
        <v>379</v>
      </c>
      <c r="B72" s="42" t="s">
        <v>116</v>
      </c>
      <c r="C72" s="42" t="s">
        <v>380</v>
      </c>
      <c r="D72" s="22"/>
      <c r="E72" s="36">
        <f>E73</f>
        <v>0</v>
      </c>
      <c r="F72" s="36">
        <f>F73</f>
        <v>1986.1</v>
      </c>
      <c r="G72" s="36">
        <f>G73</f>
        <v>1986.1</v>
      </c>
    </row>
    <row r="73" spans="1:7" ht="31.5">
      <c r="A73" s="23" t="s">
        <v>33</v>
      </c>
      <c r="B73" s="42" t="s">
        <v>116</v>
      </c>
      <c r="C73" s="42" t="s">
        <v>380</v>
      </c>
      <c r="D73" s="22" t="s">
        <v>28</v>
      </c>
      <c r="E73" s="36"/>
      <c r="F73" s="36">
        <v>1986.1</v>
      </c>
      <c r="G73" s="36">
        <f>E73+F73</f>
        <v>1986.1</v>
      </c>
    </row>
    <row r="74" spans="1:7" ht="78.75">
      <c r="A74" s="23" t="s">
        <v>379</v>
      </c>
      <c r="B74" s="42" t="s">
        <v>116</v>
      </c>
      <c r="C74" s="42" t="s">
        <v>381</v>
      </c>
      <c r="D74" s="22"/>
      <c r="E74" s="36">
        <f>E75</f>
        <v>0</v>
      </c>
      <c r="F74" s="36">
        <f>F75</f>
        <v>3808</v>
      </c>
      <c r="G74" s="36">
        <f>G75</f>
        <v>3808</v>
      </c>
    </row>
    <row r="75" spans="1:7" ht="31.5">
      <c r="A75" s="23" t="s">
        <v>33</v>
      </c>
      <c r="B75" s="42" t="s">
        <v>116</v>
      </c>
      <c r="C75" s="42" t="s">
        <v>381</v>
      </c>
      <c r="D75" s="22" t="s">
        <v>28</v>
      </c>
      <c r="E75" s="36"/>
      <c r="F75" s="36">
        <v>3808</v>
      </c>
      <c r="G75" s="36">
        <f>E75+F75</f>
        <v>3808</v>
      </c>
    </row>
    <row r="76" spans="1:7" ht="78.75">
      <c r="A76" s="23" t="s">
        <v>257</v>
      </c>
      <c r="B76" s="42" t="s">
        <v>116</v>
      </c>
      <c r="C76" s="42" t="s">
        <v>264</v>
      </c>
      <c r="D76" s="42"/>
      <c r="E76" s="43">
        <f>E77</f>
        <v>17065.2</v>
      </c>
      <c r="F76" s="43">
        <f>F77</f>
        <v>23591.3</v>
      </c>
      <c r="G76" s="43">
        <f>G77</f>
        <v>40656.5</v>
      </c>
    </row>
    <row r="77" spans="1:7" ht="31.5">
      <c r="A77" s="23" t="s">
        <v>33</v>
      </c>
      <c r="B77" s="42" t="s">
        <v>116</v>
      </c>
      <c r="C77" s="42" t="s">
        <v>264</v>
      </c>
      <c r="D77" s="42" t="s">
        <v>28</v>
      </c>
      <c r="E77" s="43">
        <v>17065.2</v>
      </c>
      <c r="F77" s="43">
        <f>4500+18767.7+323.6</f>
        <v>23591.3</v>
      </c>
      <c r="G77" s="43">
        <f>E77+F77</f>
        <v>40656.5</v>
      </c>
    </row>
    <row r="78" spans="1:7" ht="31.5">
      <c r="A78" s="23" t="s">
        <v>406</v>
      </c>
      <c r="B78" s="42" t="s">
        <v>116</v>
      </c>
      <c r="C78" s="42" t="s">
        <v>362</v>
      </c>
      <c r="D78" s="42"/>
      <c r="E78" s="43">
        <f>E79</f>
        <v>300</v>
      </c>
      <c r="F78" s="43">
        <f>F79</f>
        <v>0</v>
      </c>
      <c r="G78" s="43">
        <f>G79</f>
        <v>300</v>
      </c>
    </row>
    <row r="79" spans="1:7" ht="31.5">
      <c r="A79" s="23" t="s">
        <v>15</v>
      </c>
      <c r="B79" s="42" t="s">
        <v>116</v>
      </c>
      <c r="C79" s="42" t="s">
        <v>362</v>
      </c>
      <c r="D79" s="42" t="s">
        <v>10</v>
      </c>
      <c r="E79" s="43">
        <v>300</v>
      </c>
      <c r="F79" s="43"/>
      <c r="G79" s="43">
        <f>E79+F79</f>
        <v>300</v>
      </c>
    </row>
    <row r="80" spans="1:7" ht="31.5" customHeight="1">
      <c r="A80" s="11" t="s">
        <v>338</v>
      </c>
      <c r="B80" s="101" t="s">
        <v>116</v>
      </c>
      <c r="C80" s="12" t="s">
        <v>247</v>
      </c>
      <c r="D80" s="12" t="s">
        <v>0</v>
      </c>
      <c r="E80" s="13">
        <f>E81+E83+E87+E92+E96+E85+E90+E94</f>
        <v>30611.9</v>
      </c>
      <c r="F80" s="13">
        <f>F81+F83+F87+F92+F96+F85+F90+F94</f>
        <v>0</v>
      </c>
      <c r="G80" s="13">
        <f>G81+G83+G87+G92+G96+G85+G90+G94</f>
        <v>30611.9</v>
      </c>
    </row>
    <row r="81" spans="1:7" ht="31.5">
      <c r="A81" s="15" t="s">
        <v>42</v>
      </c>
      <c r="B81" s="42" t="s">
        <v>116</v>
      </c>
      <c r="C81" s="42" t="s">
        <v>248</v>
      </c>
      <c r="D81" s="63"/>
      <c r="E81" s="43">
        <f>E82</f>
        <v>1836.4</v>
      </c>
      <c r="F81" s="43">
        <f>F82</f>
        <v>100</v>
      </c>
      <c r="G81" s="43">
        <f>G82</f>
        <v>1936.4</v>
      </c>
    </row>
    <row r="82" spans="1:7" ht="31.5">
      <c r="A82" s="74" t="s">
        <v>15</v>
      </c>
      <c r="B82" s="42" t="s">
        <v>116</v>
      </c>
      <c r="C82" s="42" t="s">
        <v>248</v>
      </c>
      <c r="D82" s="42" t="s">
        <v>10</v>
      </c>
      <c r="E82" s="48">
        <v>1836.4</v>
      </c>
      <c r="F82" s="48">
        <v>100</v>
      </c>
      <c r="G82" s="48">
        <f>E82+F82</f>
        <v>1936.4</v>
      </c>
    </row>
    <row r="83" spans="1:7" ht="31.5">
      <c r="A83" s="15" t="s">
        <v>42</v>
      </c>
      <c r="B83" s="42" t="s">
        <v>116</v>
      </c>
      <c r="C83" s="16" t="s">
        <v>258</v>
      </c>
      <c r="D83" s="16"/>
      <c r="E83" s="43">
        <f>E84</f>
        <v>4805</v>
      </c>
      <c r="F83" s="43">
        <f>F84</f>
        <v>-100</v>
      </c>
      <c r="G83" s="43">
        <f>G84</f>
        <v>4705</v>
      </c>
    </row>
    <row r="84" spans="1:7" ht="31.5">
      <c r="A84" s="74" t="s">
        <v>15</v>
      </c>
      <c r="B84" s="42" t="s">
        <v>116</v>
      </c>
      <c r="C84" s="16" t="s">
        <v>258</v>
      </c>
      <c r="D84" s="42" t="s">
        <v>10</v>
      </c>
      <c r="E84" s="43">
        <f>2277+2528</f>
        <v>4805</v>
      </c>
      <c r="F84" s="43">
        <v>-100</v>
      </c>
      <c r="G84" s="43">
        <f>E84+F84</f>
        <v>4705</v>
      </c>
    </row>
    <row r="85" spans="1:7" ht="31.5">
      <c r="A85" s="40" t="s">
        <v>43</v>
      </c>
      <c r="B85" s="42" t="s">
        <v>116</v>
      </c>
      <c r="C85" s="22" t="s">
        <v>249</v>
      </c>
      <c r="D85" s="22"/>
      <c r="E85" s="43">
        <f>E86</f>
        <v>400</v>
      </c>
      <c r="F85" s="43">
        <f>F86</f>
        <v>0</v>
      </c>
      <c r="G85" s="43">
        <f>G86</f>
        <v>400</v>
      </c>
    </row>
    <row r="86" spans="1:7" ht="31.5">
      <c r="A86" s="74" t="s">
        <v>15</v>
      </c>
      <c r="B86" s="42" t="s">
        <v>116</v>
      </c>
      <c r="C86" s="22" t="s">
        <v>249</v>
      </c>
      <c r="D86" s="22" t="s">
        <v>10</v>
      </c>
      <c r="E86" s="43">
        <v>400</v>
      </c>
      <c r="F86" s="43"/>
      <c r="G86" s="43">
        <f>E86+F86</f>
        <v>400</v>
      </c>
    </row>
    <row r="87" spans="1:7" ht="31.5">
      <c r="A87" s="40" t="s">
        <v>43</v>
      </c>
      <c r="B87" s="42" t="s">
        <v>116</v>
      </c>
      <c r="C87" s="16" t="s">
        <v>259</v>
      </c>
      <c r="D87" s="42"/>
      <c r="E87" s="43">
        <f>E88+E89</f>
        <v>18449.6</v>
      </c>
      <c r="F87" s="43">
        <f>F88+F89</f>
        <v>0</v>
      </c>
      <c r="G87" s="43">
        <f>G88+G89</f>
        <v>18449.6</v>
      </c>
    </row>
    <row r="88" spans="1:7" ht="31.5">
      <c r="A88" s="74" t="s">
        <v>15</v>
      </c>
      <c r="B88" s="42" t="s">
        <v>116</v>
      </c>
      <c r="C88" s="16" t="s">
        <v>259</v>
      </c>
      <c r="D88" s="42" t="s">
        <v>10</v>
      </c>
      <c r="E88" s="43">
        <f>4400+12279</f>
        <v>16679</v>
      </c>
      <c r="F88" s="43"/>
      <c r="G88" s="43">
        <f>E88+F88</f>
        <v>16679</v>
      </c>
    </row>
    <row r="89" spans="1:7" ht="15.75">
      <c r="A89" s="40" t="s">
        <v>48</v>
      </c>
      <c r="B89" s="42" t="s">
        <v>116</v>
      </c>
      <c r="C89" s="16" t="s">
        <v>259</v>
      </c>
      <c r="D89" s="42" t="s">
        <v>49</v>
      </c>
      <c r="E89" s="43">
        <f>1171.8+215+383.8</f>
        <v>1770.6</v>
      </c>
      <c r="F89" s="43"/>
      <c r="G89" s="43">
        <f>E89+F89</f>
        <v>1770.6</v>
      </c>
    </row>
    <row r="90" spans="1:7" ht="31.5">
      <c r="A90" s="40" t="s">
        <v>301</v>
      </c>
      <c r="B90" s="42" t="s">
        <v>116</v>
      </c>
      <c r="C90" s="16" t="s">
        <v>314</v>
      </c>
      <c r="D90" s="42"/>
      <c r="E90" s="43">
        <f>E91</f>
        <v>2420.9</v>
      </c>
      <c r="F90" s="43">
        <f>F91</f>
        <v>0</v>
      </c>
      <c r="G90" s="43">
        <f>G91</f>
        <v>2420.9</v>
      </c>
    </row>
    <row r="91" spans="1:7" ht="31.5">
      <c r="A91" s="45" t="s">
        <v>15</v>
      </c>
      <c r="B91" s="42" t="s">
        <v>116</v>
      </c>
      <c r="C91" s="16" t="s">
        <v>314</v>
      </c>
      <c r="D91" s="42" t="s">
        <v>10</v>
      </c>
      <c r="E91" s="43">
        <f>1000+1420.9</f>
        <v>2420.9</v>
      </c>
      <c r="F91" s="43"/>
      <c r="G91" s="43">
        <f>E91+F91</f>
        <v>2420.9</v>
      </c>
    </row>
    <row r="92" spans="1:7" ht="31.5">
      <c r="A92" s="40" t="s">
        <v>44</v>
      </c>
      <c r="B92" s="42" t="s">
        <v>116</v>
      </c>
      <c r="C92" s="16" t="s">
        <v>250</v>
      </c>
      <c r="D92" s="42"/>
      <c r="E92" s="43">
        <f>E93</f>
        <v>1950</v>
      </c>
      <c r="F92" s="43">
        <f>F93</f>
        <v>0</v>
      </c>
      <c r="G92" s="43">
        <f>G93</f>
        <v>1950</v>
      </c>
    </row>
    <row r="93" spans="1:7" ht="31.5">
      <c r="A93" s="45" t="s">
        <v>15</v>
      </c>
      <c r="B93" s="42" t="s">
        <v>116</v>
      </c>
      <c r="C93" s="16" t="s">
        <v>250</v>
      </c>
      <c r="D93" s="42" t="s">
        <v>10</v>
      </c>
      <c r="E93" s="43">
        <f>1950</f>
        <v>1950</v>
      </c>
      <c r="F93" s="43"/>
      <c r="G93" s="43">
        <f>E93+F93</f>
        <v>1950</v>
      </c>
    </row>
    <row r="94" spans="1:7" ht="15.75">
      <c r="A94" s="45" t="s">
        <v>306</v>
      </c>
      <c r="B94" s="42" t="s">
        <v>116</v>
      </c>
      <c r="C94" s="16" t="s">
        <v>305</v>
      </c>
      <c r="D94" s="42"/>
      <c r="E94" s="43">
        <f>E95</f>
        <v>450</v>
      </c>
      <c r="F94" s="43">
        <f>F95</f>
        <v>0</v>
      </c>
      <c r="G94" s="43">
        <f>G95</f>
        <v>450</v>
      </c>
    </row>
    <row r="95" spans="1:7" ht="31.5">
      <c r="A95" s="45" t="s">
        <v>15</v>
      </c>
      <c r="B95" s="42" t="s">
        <v>116</v>
      </c>
      <c r="C95" s="16" t="s">
        <v>305</v>
      </c>
      <c r="D95" s="42" t="s">
        <v>10</v>
      </c>
      <c r="E95" s="43">
        <v>450</v>
      </c>
      <c r="F95" s="43"/>
      <c r="G95" s="43">
        <f>E95+F95</f>
        <v>450</v>
      </c>
    </row>
    <row r="96" spans="1:7" ht="63">
      <c r="A96" s="40" t="s">
        <v>45</v>
      </c>
      <c r="B96" s="42" t="s">
        <v>116</v>
      </c>
      <c r="C96" s="35" t="s">
        <v>260</v>
      </c>
      <c r="D96" s="42"/>
      <c r="E96" s="43">
        <f>E97</f>
        <v>300</v>
      </c>
      <c r="F96" s="43">
        <f>F97</f>
        <v>0</v>
      </c>
      <c r="G96" s="43">
        <f>G97</f>
        <v>300</v>
      </c>
    </row>
    <row r="97" spans="1:7" ht="15.75">
      <c r="A97" s="74" t="s">
        <v>11</v>
      </c>
      <c r="B97" s="42" t="s">
        <v>116</v>
      </c>
      <c r="C97" s="35" t="s">
        <v>260</v>
      </c>
      <c r="D97" s="42" t="s">
        <v>14</v>
      </c>
      <c r="E97" s="43">
        <v>300</v>
      </c>
      <c r="F97" s="43"/>
      <c r="G97" s="43">
        <f>E97+F97</f>
        <v>300</v>
      </c>
    </row>
    <row r="98" spans="1:7" ht="47.25">
      <c r="A98" s="11" t="s">
        <v>70</v>
      </c>
      <c r="B98" s="101" t="s">
        <v>116</v>
      </c>
      <c r="C98" s="12" t="s">
        <v>251</v>
      </c>
      <c r="D98" s="12" t="s">
        <v>0</v>
      </c>
      <c r="E98" s="13">
        <f>E101+E99</f>
        <v>200</v>
      </c>
      <c r="F98" s="13">
        <f>F101+F99</f>
        <v>0</v>
      </c>
      <c r="G98" s="13">
        <f>G101+G99</f>
        <v>200</v>
      </c>
    </row>
    <row r="99" spans="1:7" ht="31.5">
      <c r="A99" s="23" t="s">
        <v>71</v>
      </c>
      <c r="B99" s="27" t="s">
        <v>116</v>
      </c>
      <c r="C99" s="16" t="s">
        <v>252</v>
      </c>
      <c r="D99" s="42"/>
      <c r="E99" s="21">
        <f>E100</f>
        <v>50</v>
      </c>
      <c r="F99" s="21">
        <f>F100</f>
        <v>0</v>
      </c>
      <c r="G99" s="21">
        <f>G100</f>
        <v>50</v>
      </c>
    </row>
    <row r="100" spans="1:7" ht="15.75">
      <c r="A100" s="40" t="s">
        <v>31</v>
      </c>
      <c r="B100" s="42" t="s">
        <v>116</v>
      </c>
      <c r="C100" s="16" t="s">
        <v>252</v>
      </c>
      <c r="D100" s="42" t="s">
        <v>19</v>
      </c>
      <c r="E100" s="43">
        <v>50</v>
      </c>
      <c r="F100" s="43"/>
      <c r="G100" s="43">
        <f>E100+F100</f>
        <v>50</v>
      </c>
    </row>
    <row r="101" spans="1:7" ht="31.5">
      <c r="A101" s="40" t="s">
        <v>55</v>
      </c>
      <c r="B101" s="42" t="s">
        <v>116</v>
      </c>
      <c r="C101" s="16" t="s">
        <v>253</v>
      </c>
      <c r="D101" s="22"/>
      <c r="E101" s="21">
        <f>E102</f>
        <v>150</v>
      </c>
      <c r="F101" s="21">
        <f>F102</f>
        <v>0</v>
      </c>
      <c r="G101" s="21">
        <f>G102</f>
        <v>150</v>
      </c>
    </row>
    <row r="102" spans="1:7" ht="31.5">
      <c r="A102" s="74" t="s">
        <v>15</v>
      </c>
      <c r="B102" s="42" t="s">
        <v>116</v>
      </c>
      <c r="C102" s="16" t="s">
        <v>253</v>
      </c>
      <c r="D102" s="42" t="s">
        <v>10</v>
      </c>
      <c r="E102" s="43">
        <v>150</v>
      </c>
      <c r="F102" s="43"/>
      <c r="G102" s="43">
        <f>E102+F102</f>
        <v>150</v>
      </c>
    </row>
    <row r="103" spans="1:7" ht="15.75">
      <c r="A103" s="11" t="s">
        <v>361</v>
      </c>
      <c r="B103" s="101" t="s">
        <v>116</v>
      </c>
      <c r="C103" s="12" t="s">
        <v>353</v>
      </c>
      <c r="D103" s="12" t="s">
        <v>0</v>
      </c>
      <c r="E103" s="13">
        <f aca="true" t="shared" si="1" ref="E103:G104">E104</f>
        <v>631.2</v>
      </c>
      <c r="F103" s="13">
        <f t="shared" si="1"/>
        <v>0</v>
      </c>
      <c r="G103" s="13">
        <f t="shared" si="1"/>
        <v>631.2</v>
      </c>
    </row>
    <row r="104" spans="1:7" ht="63">
      <c r="A104" s="195" t="s">
        <v>266</v>
      </c>
      <c r="B104" s="42" t="s">
        <v>116</v>
      </c>
      <c r="C104" s="183" t="s">
        <v>357</v>
      </c>
      <c r="D104" s="182"/>
      <c r="E104" s="180">
        <f t="shared" si="1"/>
        <v>631.2</v>
      </c>
      <c r="F104" s="180">
        <f t="shared" si="1"/>
        <v>0</v>
      </c>
      <c r="G104" s="180">
        <f t="shared" si="1"/>
        <v>631.2</v>
      </c>
    </row>
    <row r="105" spans="1:7" ht="31.5">
      <c r="A105" s="74" t="s">
        <v>15</v>
      </c>
      <c r="B105" s="42" t="s">
        <v>116</v>
      </c>
      <c r="C105" s="183" t="s">
        <v>357</v>
      </c>
      <c r="D105" s="182" t="s">
        <v>10</v>
      </c>
      <c r="E105" s="180">
        <v>631.2</v>
      </c>
      <c r="F105" s="180"/>
      <c r="G105" s="180">
        <f>E105+F105</f>
        <v>631.2</v>
      </c>
    </row>
    <row r="106" spans="1:7" ht="31.5">
      <c r="A106" s="99" t="s">
        <v>92</v>
      </c>
      <c r="B106" s="94" t="s">
        <v>116</v>
      </c>
      <c r="C106" s="93" t="s">
        <v>163</v>
      </c>
      <c r="D106" s="93" t="s">
        <v>0</v>
      </c>
      <c r="E106" s="100">
        <f>E107</f>
        <v>750</v>
      </c>
      <c r="F106" s="100">
        <f>F107</f>
        <v>0</v>
      </c>
      <c r="G106" s="100">
        <f>G107</f>
        <v>750</v>
      </c>
    </row>
    <row r="107" spans="1:7" ht="15.75">
      <c r="A107" s="11" t="s">
        <v>94</v>
      </c>
      <c r="B107" s="110" t="s">
        <v>116</v>
      </c>
      <c r="C107" s="12" t="s">
        <v>174</v>
      </c>
      <c r="D107" s="12" t="s">
        <v>0</v>
      </c>
      <c r="E107" s="13">
        <f>E108+E111+E113</f>
        <v>750</v>
      </c>
      <c r="F107" s="13">
        <f>F108+F111+F113</f>
        <v>0</v>
      </c>
      <c r="G107" s="13">
        <f>G108+G111+G113</f>
        <v>750</v>
      </c>
    </row>
    <row r="108" spans="1:7" ht="15.75">
      <c r="A108" s="40" t="s">
        <v>110</v>
      </c>
      <c r="B108" s="42" t="s">
        <v>116</v>
      </c>
      <c r="C108" s="42" t="s">
        <v>181</v>
      </c>
      <c r="D108" s="42"/>
      <c r="E108" s="43">
        <f>E109+E110</f>
        <v>500</v>
      </c>
      <c r="F108" s="43">
        <f>F109+F110</f>
        <v>0</v>
      </c>
      <c r="G108" s="43">
        <f>G109+G110</f>
        <v>500</v>
      </c>
    </row>
    <row r="109" spans="1:7" ht="31.5">
      <c r="A109" s="40" t="s">
        <v>15</v>
      </c>
      <c r="B109" s="42" t="s">
        <v>116</v>
      </c>
      <c r="C109" s="42" t="s">
        <v>181</v>
      </c>
      <c r="D109" s="42" t="s">
        <v>10</v>
      </c>
      <c r="E109" s="37">
        <v>300</v>
      </c>
      <c r="F109" s="37"/>
      <c r="G109" s="37">
        <f>E109+F109</f>
        <v>300</v>
      </c>
    </row>
    <row r="110" spans="1:7" ht="15.75">
      <c r="A110" s="40" t="s">
        <v>31</v>
      </c>
      <c r="B110" s="42" t="s">
        <v>116</v>
      </c>
      <c r="C110" s="42" t="s">
        <v>181</v>
      </c>
      <c r="D110" s="42" t="s">
        <v>19</v>
      </c>
      <c r="E110" s="43">
        <v>200</v>
      </c>
      <c r="F110" s="43"/>
      <c r="G110" s="37">
        <f>E110+F110</f>
        <v>200</v>
      </c>
    </row>
    <row r="111" spans="1:7" ht="31.5">
      <c r="A111" s="40" t="s">
        <v>142</v>
      </c>
      <c r="B111" s="42" t="s">
        <v>116</v>
      </c>
      <c r="C111" s="42" t="s">
        <v>182</v>
      </c>
      <c r="D111" s="42"/>
      <c r="E111" s="43">
        <f>E112</f>
        <v>100</v>
      </c>
      <c r="F111" s="43">
        <f>F112</f>
        <v>0</v>
      </c>
      <c r="G111" s="43">
        <f>G112</f>
        <v>100</v>
      </c>
    </row>
    <row r="112" spans="1:7" ht="31.5">
      <c r="A112" s="40" t="s">
        <v>15</v>
      </c>
      <c r="B112" s="42" t="s">
        <v>116</v>
      </c>
      <c r="C112" s="42" t="s">
        <v>182</v>
      </c>
      <c r="D112" s="42" t="s">
        <v>10</v>
      </c>
      <c r="E112" s="43">
        <v>100</v>
      </c>
      <c r="F112" s="43"/>
      <c r="G112" s="43">
        <f>E112+F112</f>
        <v>100</v>
      </c>
    </row>
    <row r="113" spans="1:7" ht="32.25" customHeight="1">
      <c r="A113" s="40" t="s">
        <v>143</v>
      </c>
      <c r="B113" s="42" t="s">
        <v>116</v>
      </c>
      <c r="C113" s="42" t="s">
        <v>183</v>
      </c>
      <c r="D113" s="42"/>
      <c r="E113" s="43">
        <f>E114</f>
        <v>150</v>
      </c>
      <c r="F113" s="43">
        <f>F114</f>
        <v>0</v>
      </c>
      <c r="G113" s="43">
        <f>G114</f>
        <v>150</v>
      </c>
    </row>
    <row r="114" spans="1:7" ht="31.5">
      <c r="A114" s="40" t="s">
        <v>15</v>
      </c>
      <c r="B114" s="42" t="s">
        <v>116</v>
      </c>
      <c r="C114" s="42" t="s">
        <v>183</v>
      </c>
      <c r="D114" s="42" t="s">
        <v>10</v>
      </c>
      <c r="E114" s="43">
        <v>150</v>
      </c>
      <c r="F114" s="43"/>
      <c r="G114" s="43">
        <f>E114+F114</f>
        <v>150</v>
      </c>
    </row>
    <row r="115" spans="1:7" ht="31.5">
      <c r="A115" s="99" t="s">
        <v>61</v>
      </c>
      <c r="B115" s="94" t="s">
        <v>116</v>
      </c>
      <c r="C115" s="93" t="s">
        <v>195</v>
      </c>
      <c r="D115" s="93" t="s">
        <v>0</v>
      </c>
      <c r="E115" s="100">
        <f>E128+E120+E124+E130+E132+E118+E116+E126+E122</f>
        <v>65298.899999999994</v>
      </c>
      <c r="F115" s="100">
        <f>F128+F120+F124+F130+F132+F118+F116+F126+F122</f>
        <v>-4349.3</v>
      </c>
      <c r="G115" s="100">
        <f>G128+G120+G124+G130+G132+G118+G116+G126+G122</f>
        <v>60949.59999999999</v>
      </c>
    </row>
    <row r="116" spans="1:7" ht="31.5">
      <c r="A116" s="158" t="s">
        <v>319</v>
      </c>
      <c r="B116" s="27" t="s">
        <v>116</v>
      </c>
      <c r="C116" s="42" t="s">
        <v>320</v>
      </c>
      <c r="D116" s="133"/>
      <c r="E116" s="36">
        <f>E117</f>
        <v>4500</v>
      </c>
      <c r="F116" s="36">
        <f>F117</f>
        <v>-4500</v>
      </c>
      <c r="G116" s="36">
        <f>G117</f>
        <v>0</v>
      </c>
    </row>
    <row r="117" spans="1:7" ht="31.5">
      <c r="A117" s="23" t="s">
        <v>33</v>
      </c>
      <c r="B117" s="42" t="s">
        <v>116</v>
      </c>
      <c r="C117" s="42" t="s">
        <v>320</v>
      </c>
      <c r="D117" s="42" t="s">
        <v>28</v>
      </c>
      <c r="E117" s="36">
        <v>4500</v>
      </c>
      <c r="F117" s="36">
        <v>-4500</v>
      </c>
      <c r="G117" s="36">
        <f>E117+F117</f>
        <v>0</v>
      </c>
    </row>
    <row r="118" spans="1:7" ht="31.5">
      <c r="A118" s="45" t="s">
        <v>300</v>
      </c>
      <c r="B118" s="42" t="s">
        <v>116</v>
      </c>
      <c r="C118" s="42" t="s">
        <v>297</v>
      </c>
      <c r="D118" s="42"/>
      <c r="E118" s="36">
        <f>E119</f>
        <v>68</v>
      </c>
      <c r="F118" s="36">
        <f>F119</f>
        <v>0</v>
      </c>
      <c r="G118" s="36">
        <f>G119</f>
        <v>68</v>
      </c>
    </row>
    <row r="119" spans="1:7" ht="31.5">
      <c r="A119" s="23" t="s">
        <v>15</v>
      </c>
      <c r="B119" s="42" t="s">
        <v>116</v>
      </c>
      <c r="C119" s="42" t="s">
        <v>297</v>
      </c>
      <c r="D119" s="42" t="s">
        <v>10</v>
      </c>
      <c r="E119" s="36">
        <v>68</v>
      </c>
      <c r="F119" s="36"/>
      <c r="G119" s="36">
        <f>E119+F119</f>
        <v>68</v>
      </c>
    </row>
    <row r="120" spans="1:7" ht="31.5">
      <c r="A120" s="40" t="s">
        <v>62</v>
      </c>
      <c r="B120" s="42" t="s">
        <v>116</v>
      </c>
      <c r="C120" s="42" t="s">
        <v>196</v>
      </c>
      <c r="D120" s="42"/>
      <c r="E120" s="43">
        <f>E121</f>
        <v>58010.2</v>
      </c>
      <c r="F120" s="43">
        <f>F121</f>
        <v>-1037.5</v>
      </c>
      <c r="G120" s="43">
        <f>G121</f>
        <v>56972.7</v>
      </c>
    </row>
    <row r="121" spans="1:7" ht="31.5">
      <c r="A121" s="58" t="s">
        <v>12</v>
      </c>
      <c r="B121" s="42" t="s">
        <v>116</v>
      </c>
      <c r="C121" s="42" t="s">
        <v>196</v>
      </c>
      <c r="D121" s="42" t="s">
        <v>13</v>
      </c>
      <c r="E121" s="37">
        <f>59010.2-1000</f>
        <v>58010.2</v>
      </c>
      <c r="F121" s="37">
        <f>-20.3-1017.2</f>
        <v>-1037.5</v>
      </c>
      <c r="G121" s="37">
        <f>E121+F121</f>
        <v>56972.7</v>
      </c>
    </row>
    <row r="122" spans="1:7" ht="63">
      <c r="A122" s="23" t="s">
        <v>395</v>
      </c>
      <c r="B122" s="42" t="s">
        <v>116</v>
      </c>
      <c r="C122" s="42" t="s">
        <v>396</v>
      </c>
      <c r="D122" s="42"/>
      <c r="E122" s="37">
        <f>E123</f>
        <v>0</v>
      </c>
      <c r="F122" s="37">
        <f>F123</f>
        <v>1188.2</v>
      </c>
      <c r="G122" s="37">
        <f>G123</f>
        <v>1188.2</v>
      </c>
    </row>
    <row r="123" spans="1:7" ht="31.5">
      <c r="A123" s="58" t="s">
        <v>12</v>
      </c>
      <c r="B123" s="42" t="s">
        <v>116</v>
      </c>
      <c r="C123" s="42" t="s">
        <v>396</v>
      </c>
      <c r="D123" s="42" t="s">
        <v>13</v>
      </c>
      <c r="E123" s="37"/>
      <c r="F123" s="37">
        <f>1167.9+20.3</f>
        <v>1188.2</v>
      </c>
      <c r="G123" s="37">
        <f>E123+F123</f>
        <v>1188.2</v>
      </c>
    </row>
    <row r="124" spans="1:7" ht="15.75">
      <c r="A124" s="59" t="s">
        <v>46</v>
      </c>
      <c r="B124" s="42" t="s">
        <v>116</v>
      </c>
      <c r="C124" s="42" t="s">
        <v>197</v>
      </c>
      <c r="D124" s="42"/>
      <c r="E124" s="43">
        <f>E125</f>
        <v>300.7</v>
      </c>
      <c r="F124" s="43">
        <f>F125</f>
        <v>0</v>
      </c>
      <c r="G124" s="43">
        <f>G125</f>
        <v>300.7</v>
      </c>
    </row>
    <row r="125" spans="1:7" ht="31.5">
      <c r="A125" s="23" t="s">
        <v>12</v>
      </c>
      <c r="B125" s="42" t="s">
        <v>116</v>
      </c>
      <c r="C125" s="42" t="s">
        <v>197</v>
      </c>
      <c r="D125" s="42" t="s">
        <v>13</v>
      </c>
      <c r="E125" s="43">
        <v>300.7</v>
      </c>
      <c r="F125" s="43"/>
      <c r="G125" s="43">
        <f>E125+F125</f>
        <v>300.7</v>
      </c>
    </row>
    <row r="126" spans="1:7" ht="31.5">
      <c r="A126" s="102" t="s">
        <v>347</v>
      </c>
      <c r="B126" s="27" t="s">
        <v>116</v>
      </c>
      <c r="C126" s="42" t="s">
        <v>346</v>
      </c>
      <c r="D126" s="16"/>
      <c r="E126" s="18">
        <f>E127</f>
        <v>20</v>
      </c>
      <c r="F126" s="18">
        <f>F127</f>
        <v>0</v>
      </c>
      <c r="G126" s="18">
        <f>G127</f>
        <v>20</v>
      </c>
    </row>
    <row r="127" spans="1:7" ht="31.5">
      <c r="A127" s="23" t="s">
        <v>15</v>
      </c>
      <c r="B127" s="27" t="s">
        <v>116</v>
      </c>
      <c r="C127" s="42" t="s">
        <v>346</v>
      </c>
      <c r="D127" s="16" t="s">
        <v>10</v>
      </c>
      <c r="E127" s="43">
        <v>20</v>
      </c>
      <c r="F127" s="43"/>
      <c r="G127" s="43">
        <f>E127+F127</f>
        <v>20</v>
      </c>
    </row>
    <row r="128" spans="1:7" ht="31.5">
      <c r="A128" s="102" t="s">
        <v>47</v>
      </c>
      <c r="B128" s="27" t="s">
        <v>116</v>
      </c>
      <c r="C128" s="42" t="s">
        <v>198</v>
      </c>
      <c r="D128" s="16"/>
      <c r="E128" s="18">
        <f>E129</f>
        <v>2000</v>
      </c>
      <c r="F128" s="18">
        <f>F129</f>
        <v>0</v>
      </c>
      <c r="G128" s="18">
        <f>G129</f>
        <v>2000</v>
      </c>
    </row>
    <row r="129" spans="1:7" ht="31.5">
      <c r="A129" s="23" t="s">
        <v>15</v>
      </c>
      <c r="B129" s="27" t="s">
        <v>116</v>
      </c>
      <c r="C129" s="42" t="s">
        <v>198</v>
      </c>
      <c r="D129" s="16" t="s">
        <v>10</v>
      </c>
      <c r="E129" s="43">
        <v>2000</v>
      </c>
      <c r="F129" s="43"/>
      <c r="G129" s="43">
        <f>E129+F129</f>
        <v>2000</v>
      </c>
    </row>
    <row r="130" spans="1:7" ht="31.5">
      <c r="A130" s="23" t="s">
        <v>307</v>
      </c>
      <c r="B130" s="27" t="s">
        <v>116</v>
      </c>
      <c r="C130" s="42" t="s">
        <v>272</v>
      </c>
      <c r="D130" s="16"/>
      <c r="E130" s="43">
        <f>E131</f>
        <v>300</v>
      </c>
      <c r="F130" s="43">
        <f>F131</f>
        <v>0</v>
      </c>
      <c r="G130" s="43">
        <f>G131</f>
        <v>300</v>
      </c>
    </row>
    <row r="131" spans="1:7" ht="31.5">
      <c r="A131" s="23" t="s">
        <v>15</v>
      </c>
      <c r="B131" s="27" t="s">
        <v>116</v>
      </c>
      <c r="C131" s="42" t="s">
        <v>272</v>
      </c>
      <c r="D131" s="16" t="s">
        <v>10</v>
      </c>
      <c r="E131" s="43">
        <v>300</v>
      </c>
      <c r="F131" s="43"/>
      <c r="G131" s="43">
        <f>E131+F131</f>
        <v>300</v>
      </c>
    </row>
    <row r="132" spans="1:7" ht="47.25">
      <c r="A132" s="23" t="s">
        <v>273</v>
      </c>
      <c r="B132" s="27" t="s">
        <v>116</v>
      </c>
      <c r="C132" s="42" t="s">
        <v>290</v>
      </c>
      <c r="D132" s="16"/>
      <c r="E132" s="43">
        <f>E133</f>
        <v>100</v>
      </c>
      <c r="F132" s="43">
        <f>F133</f>
        <v>0</v>
      </c>
      <c r="G132" s="43">
        <f>G133</f>
        <v>100</v>
      </c>
    </row>
    <row r="133" spans="1:7" ht="31.5">
      <c r="A133" s="23" t="s">
        <v>15</v>
      </c>
      <c r="B133" s="27" t="s">
        <v>116</v>
      </c>
      <c r="C133" s="42" t="s">
        <v>290</v>
      </c>
      <c r="D133" s="16" t="s">
        <v>10</v>
      </c>
      <c r="E133" s="43">
        <v>100</v>
      </c>
      <c r="F133" s="43"/>
      <c r="G133" s="43">
        <f>E133+F133</f>
        <v>100</v>
      </c>
    </row>
    <row r="134" spans="1:7" ht="31.5">
      <c r="A134" s="99" t="s">
        <v>97</v>
      </c>
      <c r="B134" s="94" t="s">
        <v>116</v>
      </c>
      <c r="C134" s="93" t="s">
        <v>212</v>
      </c>
      <c r="D134" s="93" t="s">
        <v>0</v>
      </c>
      <c r="E134" s="100">
        <f>E135+E165+E176</f>
        <v>109474.50000000001</v>
      </c>
      <c r="F134" s="100">
        <f>F135+F165+F176</f>
        <v>94.1</v>
      </c>
      <c r="G134" s="100">
        <f>G135+G165+G176</f>
        <v>109568.60000000002</v>
      </c>
    </row>
    <row r="135" spans="1:7" ht="15.75">
      <c r="A135" s="11" t="s">
        <v>100</v>
      </c>
      <c r="B135" s="101" t="s">
        <v>116</v>
      </c>
      <c r="C135" s="12" t="s">
        <v>220</v>
      </c>
      <c r="D135" s="12" t="s">
        <v>0</v>
      </c>
      <c r="E135" s="13">
        <f>E136+E138+E143+E150+E153+E156+E162+E159+E147</f>
        <v>108517.50000000001</v>
      </c>
      <c r="F135" s="13">
        <f>F136+F138+F143+F150+F153+F156+F162+F159+F147</f>
        <v>77.3</v>
      </c>
      <c r="G135" s="13">
        <f>G136+G138+G143+G150+G153+G156+G162+G159+G147</f>
        <v>108594.80000000002</v>
      </c>
    </row>
    <row r="136" spans="1:7" ht="31.5">
      <c r="A136" s="17" t="s">
        <v>22</v>
      </c>
      <c r="B136" s="42" t="s">
        <v>116</v>
      </c>
      <c r="C136" s="16" t="s">
        <v>221</v>
      </c>
      <c r="D136" s="8"/>
      <c r="E136" s="9">
        <f>E137</f>
        <v>200</v>
      </c>
      <c r="F136" s="9">
        <f>F137</f>
        <v>0</v>
      </c>
      <c r="G136" s="9">
        <f>G137</f>
        <v>200</v>
      </c>
    </row>
    <row r="137" spans="1:7" ht="31.5">
      <c r="A137" s="45" t="s">
        <v>15</v>
      </c>
      <c r="B137" s="42" t="s">
        <v>116</v>
      </c>
      <c r="C137" s="16" t="s">
        <v>221</v>
      </c>
      <c r="D137" s="42" t="s">
        <v>10</v>
      </c>
      <c r="E137" s="43">
        <v>200</v>
      </c>
      <c r="F137" s="43"/>
      <c r="G137" s="43">
        <f>E137+F137</f>
        <v>200</v>
      </c>
    </row>
    <row r="138" spans="1:7" ht="31.5">
      <c r="A138" s="76" t="s">
        <v>16</v>
      </c>
      <c r="B138" s="42" t="s">
        <v>116</v>
      </c>
      <c r="C138" s="42" t="s">
        <v>222</v>
      </c>
      <c r="D138" s="22"/>
      <c r="E138" s="21">
        <f>SUM(E139:E142)</f>
        <v>94772.3</v>
      </c>
      <c r="F138" s="21">
        <f>SUM(F139:F142)</f>
        <v>94.1</v>
      </c>
      <c r="G138" s="21">
        <f>SUM(G139:G142)</f>
        <v>94866.40000000001</v>
      </c>
    </row>
    <row r="139" spans="1:7" ht="63">
      <c r="A139" s="55" t="s">
        <v>17</v>
      </c>
      <c r="B139" s="42" t="s">
        <v>116</v>
      </c>
      <c r="C139" s="42" t="s">
        <v>222</v>
      </c>
      <c r="D139" s="42" t="s">
        <v>18</v>
      </c>
      <c r="E139" s="37">
        <v>76559</v>
      </c>
      <c r="F139" s="37">
        <v>94.1</v>
      </c>
      <c r="G139" s="37">
        <f>E139+F139</f>
        <v>76653.1</v>
      </c>
    </row>
    <row r="140" spans="1:7" ht="31.5">
      <c r="A140" s="103" t="s">
        <v>15</v>
      </c>
      <c r="B140" s="42" t="s">
        <v>116</v>
      </c>
      <c r="C140" s="42" t="s">
        <v>222</v>
      </c>
      <c r="D140" s="42" t="s">
        <v>10</v>
      </c>
      <c r="E140" s="37">
        <v>10006</v>
      </c>
      <c r="F140" s="37"/>
      <c r="G140" s="37">
        <f>E140+F140</f>
        <v>10006</v>
      </c>
    </row>
    <row r="141" spans="1:7" ht="15.75">
      <c r="A141" s="23" t="s">
        <v>86</v>
      </c>
      <c r="B141" s="42" t="s">
        <v>116</v>
      </c>
      <c r="C141" s="42" t="s">
        <v>222</v>
      </c>
      <c r="D141" s="42" t="s">
        <v>19</v>
      </c>
      <c r="E141" s="43">
        <v>7850.3</v>
      </c>
      <c r="F141" s="43"/>
      <c r="G141" s="37">
        <f>E141+F141</f>
        <v>7850.3</v>
      </c>
    </row>
    <row r="142" spans="1:7" ht="15.75">
      <c r="A142" s="74" t="s">
        <v>11</v>
      </c>
      <c r="B142" s="42" t="s">
        <v>116</v>
      </c>
      <c r="C142" s="42" t="s">
        <v>222</v>
      </c>
      <c r="D142" s="42" t="s">
        <v>14</v>
      </c>
      <c r="E142" s="43">
        <v>357</v>
      </c>
      <c r="F142" s="43"/>
      <c r="G142" s="37">
        <f>E142+F142</f>
        <v>357</v>
      </c>
    </row>
    <row r="143" spans="1:7" ht="31.5">
      <c r="A143" s="17" t="s">
        <v>34</v>
      </c>
      <c r="B143" s="27" t="s">
        <v>116</v>
      </c>
      <c r="C143" s="16" t="s">
        <v>223</v>
      </c>
      <c r="D143" s="8"/>
      <c r="E143" s="9">
        <f>E144+E145+E146</f>
        <v>10814.7</v>
      </c>
      <c r="F143" s="9">
        <f>F144+F145+F146</f>
        <v>0</v>
      </c>
      <c r="G143" s="9">
        <f>G144+G145+G146</f>
        <v>10814.7</v>
      </c>
    </row>
    <row r="144" spans="1:7" ht="63">
      <c r="A144" s="44" t="s">
        <v>17</v>
      </c>
      <c r="B144" s="42" t="s">
        <v>116</v>
      </c>
      <c r="C144" s="16" t="s">
        <v>223</v>
      </c>
      <c r="D144" s="8" t="s">
        <v>18</v>
      </c>
      <c r="E144" s="9">
        <v>9183</v>
      </c>
      <c r="F144" s="9"/>
      <c r="G144" s="9">
        <f>E144+F144</f>
        <v>9183</v>
      </c>
    </row>
    <row r="145" spans="1:7" ht="31.5">
      <c r="A145" s="45" t="s">
        <v>15</v>
      </c>
      <c r="B145" s="42" t="s">
        <v>116</v>
      </c>
      <c r="C145" s="16" t="s">
        <v>223</v>
      </c>
      <c r="D145" s="42" t="s">
        <v>10</v>
      </c>
      <c r="E145" s="21">
        <v>1275.7</v>
      </c>
      <c r="F145" s="21"/>
      <c r="G145" s="9">
        <f>E145+F145</f>
        <v>1275.7</v>
      </c>
    </row>
    <row r="146" spans="1:7" ht="15.75">
      <c r="A146" s="45" t="s">
        <v>11</v>
      </c>
      <c r="B146" s="42" t="s">
        <v>116</v>
      </c>
      <c r="C146" s="16" t="s">
        <v>223</v>
      </c>
      <c r="D146" s="42" t="s">
        <v>14</v>
      </c>
      <c r="E146" s="21">
        <v>356</v>
      </c>
      <c r="F146" s="21"/>
      <c r="G146" s="9">
        <f>E146+F146</f>
        <v>356</v>
      </c>
    </row>
    <row r="147" spans="1:7" ht="78" customHeight="1">
      <c r="A147" s="66" t="s">
        <v>385</v>
      </c>
      <c r="B147" s="42" t="s">
        <v>116</v>
      </c>
      <c r="C147" s="27" t="s">
        <v>265</v>
      </c>
      <c r="D147" s="42"/>
      <c r="E147" s="21">
        <f>E148+E149</f>
        <v>47.8</v>
      </c>
      <c r="F147" s="21">
        <f>F148+F149</f>
        <v>0</v>
      </c>
      <c r="G147" s="21">
        <f>G148+G149</f>
        <v>47.8</v>
      </c>
    </row>
    <row r="148" spans="1:7" ht="63">
      <c r="A148" s="44" t="s">
        <v>17</v>
      </c>
      <c r="B148" s="42" t="s">
        <v>116</v>
      </c>
      <c r="C148" s="27" t="s">
        <v>265</v>
      </c>
      <c r="D148" s="42" t="s">
        <v>18</v>
      </c>
      <c r="E148" s="21">
        <f>13.1+6.6+13.1</f>
        <v>32.8</v>
      </c>
      <c r="F148" s="21"/>
      <c r="G148" s="21">
        <f>E148+F148</f>
        <v>32.8</v>
      </c>
    </row>
    <row r="149" spans="1:7" ht="31.5">
      <c r="A149" s="103" t="s">
        <v>15</v>
      </c>
      <c r="B149" s="42" t="s">
        <v>116</v>
      </c>
      <c r="C149" s="27" t="s">
        <v>265</v>
      </c>
      <c r="D149" s="42" t="s">
        <v>10</v>
      </c>
      <c r="E149" s="21">
        <f>5+5+5</f>
        <v>15</v>
      </c>
      <c r="F149" s="21"/>
      <c r="G149" s="21">
        <f>E149+F149</f>
        <v>15</v>
      </c>
    </row>
    <row r="150" spans="1:7" ht="78.75">
      <c r="A150" s="38" t="s">
        <v>279</v>
      </c>
      <c r="B150" s="27" t="s">
        <v>116</v>
      </c>
      <c r="C150" s="27" t="s">
        <v>231</v>
      </c>
      <c r="D150" s="35"/>
      <c r="E150" s="36">
        <f>E151+E152</f>
        <v>100.8</v>
      </c>
      <c r="F150" s="36">
        <f>F151+F152</f>
        <v>0</v>
      </c>
      <c r="G150" s="36">
        <f>G151+G152</f>
        <v>100.8</v>
      </c>
    </row>
    <row r="151" spans="1:7" ht="63">
      <c r="A151" s="44" t="s">
        <v>17</v>
      </c>
      <c r="B151" s="42" t="s">
        <v>116</v>
      </c>
      <c r="C151" s="27" t="s">
        <v>231</v>
      </c>
      <c r="D151" s="42" t="s">
        <v>18</v>
      </c>
      <c r="E151" s="43">
        <v>98.5</v>
      </c>
      <c r="F151" s="43"/>
      <c r="G151" s="43">
        <f>E151+F151</f>
        <v>98.5</v>
      </c>
    </row>
    <row r="152" spans="1:7" ht="31.5">
      <c r="A152" s="103" t="s">
        <v>15</v>
      </c>
      <c r="B152" s="42" t="s">
        <v>116</v>
      </c>
      <c r="C152" s="27" t="s">
        <v>231</v>
      </c>
      <c r="D152" s="42" t="s">
        <v>10</v>
      </c>
      <c r="E152" s="21">
        <v>2.3</v>
      </c>
      <c r="F152" s="21"/>
      <c r="G152" s="43">
        <f>E152+F152</f>
        <v>2.3</v>
      </c>
    </row>
    <row r="153" spans="1:7" ht="78.75">
      <c r="A153" s="104" t="s">
        <v>386</v>
      </c>
      <c r="B153" s="42" t="s">
        <v>116</v>
      </c>
      <c r="C153" s="27" t="s">
        <v>232</v>
      </c>
      <c r="D153" s="22"/>
      <c r="E153" s="21">
        <f>E154+E155</f>
        <v>70.6</v>
      </c>
      <c r="F153" s="21">
        <f>F154+F155</f>
        <v>0</v>
      </c>
      <c r="G153" s="21">
        <f>G154+G155</f>
        <v>70.6</v>
      </c>
    </row>
    <row r="154" spans="1:7" ht="63">
      <c r="A154" s="44" t="s">
        <v>17</v>
      </c>
      <c r="B154" s="42" t="s">
        <v>116</v>
      </c>
      <c r="C154" s="27" t="s">
        <v>232</v>
      </c>
      <c r="D154" s="42" t="s">
        <v>18</v>
      </c>
      <c r="E154" s="43">
        <v>65.6</v>
      </c>
      <c r="F154" s="43"/>
      <c r="G154" s="43">
        <f>E154+F154</f>
        <v>65.6</v>
      </c>
    </row>
    <row r="155" spans="1:7" ht="31.5">
      <c r="A155" s="103" t="s">
        <v>15</v>
      </c>
      <c r="B155" s="42" t="s">
        <v>116</v>
      </c>
      <c r="C155" s="27" t="s">
        <v>232</v>
      </c>
      <c r="D155" s="42" t="s">
        <v>10</v>
      </c>
      <c r="E155" s="21">
        <v>5</v>
      </c>
      <c r="F155" s="21"/>
      <c r="G155" s="43">
        <f>E155+F155</f>
        <v>5</v>
      </c>
    </row>
    <row r="156" spans="1:7" ht="126">
      <c r="A156" s="128" t="s">
        <v>285</v>
      </c>
      <c r="B156" s="42" t="s">
        <v>116</v>
      </c>
      <c r="C156" s="42" t="s">
        <v>233</v>
      </c>
      <c r="D156" s="22"/>
      <c r="E156" s="21">
        <f>E157+E158</f>
        <v>755.6</v>
      </c>
      <c r="F156" s="21">
        <f>F157+F158</f>
        <v>0</v>
      </c>
      <c r="G156" s="21">
        <f>G157+G158</f>
        <v>755.6</v>
      </c>
    </row>
    <row r="157" spans="1:7" ht="63">
      <c r="A157" s="44" t="s">
        <v>17</v>
      </c>
      <c r="B157" s="42" t="s">
        <v>116</v>
      </c>
      <c r="C157" s="42" t="s">
        <v>233</v>
      </c>
      <c r="D157" s="42" t="s">
        <v>18</v>
      </c>
      <c r="E157" s="43">
        <v>738.7</v>
      </c>
      <c r="F157" s="43"/>
      <c r="G157" s="43">
        <f>E157+F157</f>
        <v>738.7</v>
      </c>
    </row>
    <row r="158" spans="1:7" ht="31.5">
      <c r="A158" s="103" t="s">
        <v>15</v>
      </c>
      <c r="B158" s="42" t="s">
        <v>116</v>
      </c>
      <c r="C158" s="42" t="s">
        <v>233</v>
      </c>
      <c r="D158" s="42" t="s">
        <v>10</v>
      </c>
      <c r="E158" s="21">
        <v>16.9</v>
      </c>
      <c r="F158" s="21"/>
      <c r="G158" s="43">
        <f>E158+F158</f>
        <v>16.9</v>
      </c>
    </row>
    <row r="159" spans="1:7" ht="63">
      <c r="A159" s="24" t="s">
        <v>267</v>
      </c>
      <c r="B159" s="27" t="s">
        <v>116</v>
      </c>
      <c r="C159" s="27" t="s">
        <v>234</v>
      </c>
      <c r="D159" s="35"/>
      <c r="E159" s="37">
        <f>E160+E161</f>
        <v>70.7</v>
      </c>
      <c r="F159" s="37">
        <f>F160+F161</f>
        <v>0</v>
      </c>
      <c r="G159" s="37">
        <f>G160+G161</f>
        <v>70.7</v>
      </c>
    </row>
    <row r="160" spans="1:7" ht="63">
      <c r="A160" s="44" t="s">
        <v>17</v>
      </c>
      <c r="B160" s="42" t="s">
        <v>116</v>
      </c>
      <c r="C160" s="27" t="s">
        <v>234</v>
      </c>
      <c r="D160" s="42" t="s">
        <v>18</v>
      </c>
      <c r="E160" s="43">
        <v>65.7</v>
      </c>
      <c r="F160" s="43"/>
      <c r="G160" s="43">
        <f>E160+F160</f>
        <v>65.7</v>
      </c>
    </row>
    <row r="161" spans="1:7" ht="31.5">
      <c r="A161" s="103" t="s">
        <v>15</v>
      </c>
      <c r="B161" s="42" t="s">
        <v>116</v>
      </c>
      <c r="C161" s="27" t="s">
        <v>234</v>
      </c>
      <c r="D161" s="42" t="s">
        <v>10</v>
      </c>
      <c r="E161" s="21">
        <v>5</v>
      </c>
      <c r="F161" s="21"/>
      <c r="G161" s="43">
        <f>E161+F161</f>
        <v>5</v>
      </c>
    </row>
    <row r="162" spans="1:7" ht="31.5">
      <c r="A162" s="45" t="s">
        <v>56</v>
      </c>
      <c r="B162" s="42" t="s">
        <v>116</v>
      </c>
      <c r="C162" s="42" t="s">
        <v>224</v>
      </c>
      <c r="D162" s="42"/>
      <c r="E162" s="21">
        <f>E163+E164</f>
        <v>1685</v>
      </c>
      <c r="F162" s="21">
        <f>F163+F164</f>
        <v>-16.799999999999997</v>
      </c>
      <c r="G162" s="21">
        <f>G163+G164</f>
        <v>1668.2</v>
      </c>
    </row>
    <row r="163" spans="1:7" ht="31.5">
      <c r="A163" s="45" t="s">
        <v>15</v>
      </c>
      <c r="B163" s="42" t="s">
        <v>116</v>
      </c>
      <c r="C163" s="42" t="s">
        <v>224</v>
      </c>
      <c r="D163" s="42" t="s">
        <v>10</v>
      </c>
      <c r="E163" s="21">
        <v>1285</v>
      </c>
      <c r="F163" s="21">
        <v>32.2</v>
      </c>
      <c r="G163" s="21">
        <f>E163+F163</f>
        <v>1317.2</v>
      </c>
    </row>
    <row r="164" spans="1:7" ht="15.75">
      <c r="A164" s="45" t="s">
        <v>11</v>
      </c>
      <c r="B164" s="42" t="s">
        <v>116</v>
      </c>
      <c r="C164" s="42" t="s">
        <v>224</v>
      </c>
      <c r="D164" s="42" t="s">
        <v>14</v>
      </c>
      <c r="E164" s="21">
        <v>400</v>
      </c>
      <c r="F164" s="21">
        <v>-49</v>
      </c>
      <c r="G164" s="21">
        <f>E164+F164</f>
        <v>351</v>
      </c>
    </row>
    <row r="165" spans="1:7" ht="15.75">
      <c r="A165" s="11" t="s">
        <v>90</v>
      </c>
      <c r="B165" s="101" t="s">
        <v>116</v>
      </c>
      <c r="C165" s="12" t="s">
        <v>225</v>
      </c>
      <c r="D165" s="12" t="s">
        <v>0</v>
      </c>
      <c r="E165" s="13">
        <f>E166+E170+E174+E172+E168</f>
        <v>952</v>
      </c>
      <c r="F165" s="13">
        <f>F166+F170+F174+F172+F168</f>
        <v>16.8</v>
      </c>
      <c r="G165" s="13">
        <f>G166+G170+G174+G172+G168</f>
        <v>968.8</v>
      </c>
    </row>
    <row r="166" spans="1:7" ht="47.25">
      <c r="A166" s="17" t="s">
        <v>23</v>
      </c>
      <c r="B166" s="27" t="s">
        <v>116</v>
      </c>
      <c r="C166" s="16" t="s">
        <v>226</v>
      </c>
      <c r="D166" s="8"/>
      <c r="E166" s="9">
        <f>E167</f>
        <v>47</v>
      </c>
      <c r="F166" s="9">
        <f>F167</f>
        <v>0</v>
      </c>
      <c r="G166" s="9">
        <f>G167</f>
        <v>47</v>
      </c>
    </row>
    <row r="167" spans="1:7" ht="31.5">
      <c r="A167" s="45" t="s">
        <v>15</v>
      </c>
      <c r="B167" s="42" t="s">
        <v>116</v>
      </c>
      <c r="C167" s="16" t="s">
        <v>226</v>
      </c>
      <c r="D167" s="42" t="s">
        <v>10</v>
      </c>
      <c r="E167" s="21">
        <v>47</v>
      </c>
      <c r="F167" s="21"/>
      <c r="G167" s="21">
        <f>E167+F167</f>
        <v>47</v>
      </c>
    </row>
    <row r="168" spans="1:7" ht="49.5" customHeight="1">
      <c r="A168" s="45" t="s">
        <v>348</v>
      </c>
      <c r="B168" s="27" t="s">
        <v>116</v>
      </c>
      <c r="C168" s="16" t="s">
        <v>349</v>
      </c>
      <c r="D168" s="8"/>
      <c r="E168" s="9">
        <f>E169</f>
        <v>60</v>
      </c>
      <c r="F168" s="9">
        <f>F169</f>
        <v>0</v>
      </c>
      <c r="G168" s="9">
        <f>G169</f>
        <v>60</v>
      </c>
    </row>
    <row r="169" spans="1:7" ht="31.5">
      <c r="A169" s="45" t="s">
        <v>15</v>
      </c>
      <c r="B169" s="42" t="s">
        <v>116</v>
      </c>
      <c r="C169" s="16" t="s">
        <v>349</v>
      </c>
      <c r="D169" s="42" t="s">
        <v>10</v>
      </c>
      <c r="E169" s="21">
        <v>60</v>
      </c>
      <c r="F169" s="21"/>
      <c r="G169" s="21">
        <f>E169+F169</f>
        <v>60</v>
      </c>
    </row>
    <row r="170" spans="1:7" ht="63">
      <c r="A170" s="56" t="s">
        <v>24</v>
      </c>
      <c r="B170" s="42" t="s">
        <v>116</v>
      </c>
      <c r="C170" s="16" t="s">
        <v>227</v>
      </c>
      <c r="D170" s="22"/>
      <c r="E170" s="21">
        <f>E171</f>
        <v>590</v>
      </c>
      <c r="F170" s="21">
        <f>F171</f>
        <v>0</v>
      </c>
      <c r="G170" s="21">
        <f>G171</f>
        <v>590</v>
      </c>
    </row>
    <row r="171" spans="1:7" ht="31.5">
      <c r="A171" s="45" t="s">
        <v>15</v>
      </c>
      <c r="B171" s="42" t="s">
        <v>116</v>
      </c>
      <c r="C171" s="16" t="s">
        <v>227</v>
      </c>
      <c r="D171" s="42" t="s">
        <v>10</v>
      </c>
      <c r="E171" s="21">
        <v>590</v>
      </c>
      <c r="F171" s="21"/>
      <c r="G171" s="21">
        <f>E171+F171</f>
        <v>590</v>
      </c>
    </row>
    <row r="172" spans="1:7" ht="31.5">
      <c r="A172" s="45" t="s">
        <v>275</v>
      </c>
      <c r="B172" s="42" t="s">
        <v>116</v>
      </c>
      <c r="C172" s="16" t="s">
        <v>274</v>
      </c>
      <c r="D172" s="22"/>
      <c r="E172" s="21">
        <f>E173</f>
        <v>155</v>
      </c>
      <c r="F172" s="21">
        <f>F173</f>
        <v>16.8</v>
      </c>
      <c r="G172" s="21">
        <f>G173</f>
        <v>171.8</v>
      </c>
    </row>
    <row r="173" spans="1:7" ht="31.5">
      <c r="A173" s="45" t="s">
        <v>15</v>
      </c>
      <c r="B173" s="42" t="s">
        <v>116</v>
      </c>
      <c r="C173" s="16" t="s">
        <v>274</v>
      </c>
      <c r="D173" s="42" t="s">
        <v>10</v>
      </c>
      <c r="E173" s="21">
        <v>155</v>
      </c>
      <c r="F173" s="21">
        <v>16.8</v>
      </c>
      <c r="G173" s="21">
        <f>E173+F173</f>
        <v>171.8</v>
      </c>
    </row>
    <row r="174" spans="1:7" ht="15.75">
      <c r="A174" s="105" t="s">
        <v>76</v>
      </c>
      <c r="B174" s="42" t="s">
        <v>116</v>
      </c>
      <c r="C174" s="16" t="s">
        <v>228</v>
      </c>
      <c r="D174" s="22"/>
      <c r="E174" s="21">
        <f>E175</f>
        <v>100</v>
      </c>
      <c r="F174" s="21">
        <f>F175</f>
        <v>0</v>
      </c>
      <c r="G174" s="21">
        <f>G175</f>
        <v>100</v>
      </c>
    </row>
    <row r="175" spans="1:7" ht="31.5">
      <c r="A175" s="45" t="s">
        <v>15</v>
      </c>
      <c r="B175" s="42" t="s">
        <v>116</v>
      </c>
      <c r="C175" s="16" t="s">
        <v>228</v>
      </c>
      <c r="D175" s="42" t="s">
        <v>10</v>
      </c>
      <c r="E175" s="21">
        <v>100</v>
      </c>
      <c r="F175" s="21"/>
      <c r="G175" s="21">
        <f>E175+F175</f>
        <v>100</v>
      </c>
    </row>
    <row r="176" spans="1:7" ht="31.5">
      <c r="A176" s="11" t="s">
        <v>101</v>
      </c>
      <c r="B176" s="101" t="s">
        <v>116</v>
      </c>
      <c r="C176" s="12" t="s">
        <v>229</v>
      </c>
      <c r="D176" s="12" t="s">
        <v>0</v>
      </c>
      <c r="E176" s="13">
        <f aca="true" t="shared" si="2" ref="E176:G177">E177</f>
        <v>5</v>
      </c>
      <c r="F176" s="13">
        <f t="shared" si="2"/>
        <v>0</v>
      </c>
      <c r="G176" s="13">
        <f t="shared" si="2"/>
        <v>5</v>
      </c>
    </row>
    <row r="177" spans="1:7" ht="31.5">
      <c r="A177" s="56" t="s">
        <v>118</v>
      </c>
      <c r="B177" s="42" t="s">
        <v>116</v>
      </c>
      <c r="C177" s="16" t="s">
        <v>230</v>
      </c>
      <c r="D177" s="22"/>
      <c r="E177" s="21">
        <f t="shared" si="2"/>
        <v>5</v>
      </c>
      <c r="F177" s="21">
        <f t="shared" si="2"/>
        <v>0</v>
      </c>
      <c r="G177" s="21">
        <f t="shared" si="2"/>
        <v>5</v>
      </c>
    </row>
    <row r="178" spans="1:7" ht="31.5">
      <c r="A178" s="45" t="s">
        <v>15</v>
      </c>
      <c r="B178" s="42" t="s">
        <v>116</v>
      </c>
      <c r="C178" s="16" t="s">
        <v>230</v>
      </c>
      <c r="D178" s="42" t="s">
        <v>10</v>
      </c>
      <c r="E178" s="21">
        <v>5</v>
      </c>
      <c r="F178" s="21"/>
      <c r="G178" s="21">
        <f>E178+F178</f>
        <v>5</v>
      </c>
    </row>
    <row r="179" spans="1:7" ht="31.5">
      <c r="A179" s="99" t="s">
        <v>102</v>
      </c>
      <c r="B179" s="94" t="s">
        <v>116</v>
      </c>
      <c r="C179" s="93" t="s">
        <v>187</v>
      </c>
      <c r="D179" s="93" t="s">
        <v>0</v>
      </c>
      <c r="E179" s="100">
        <f>E180+E187+E190</f>
        <v>16582.9</v>
      </c>
      <c r="F179" s="100">
        <f>F180+F187+F190</f>
        <v>0</v>
      </c>
      <c r="G179" s="100">
        <f>G180+G187+G190</f>
        <v>16582.9</v>
      </c>
    </row>
    <row r="180" spans="1:7" ht="31.5">
      <c r="A180" s="11" t="s">
        <v>119</v>
      </c>
      <c r="B180" s="101" t="s">
        <v>116</v>
      </c>
      <c r="C180" s="12" t="s">
        <v>199</v>
      </c>
      <c r="D180" s="12" t="s">
        <v>0</v>
      </c>
      <c r="E180" s="13">
        <f>E181+E183</f>
        <v>16059.4</v>
      </c>
      <c r="F180" s="13">
        <f>F181+F183</f>
        <v>0</v>
      </c>
      <c r="G180" s="13">
        <f>G181+G183</f>
        <v>16059.4</v>
      </c>
    </row>
    <row r="181" spans="1:7" ht="15.75">
      <c r="A181" s="15" t="s">
        <v>38</v>
      </c>
      <c r="B181" s="27" t="s">
        <v>116</v>
      </c>
      <c r="C181" s="35" t="s">
        <v>200</v>
      </c>
      <c r="D181" s="10"/>
      <c r="E181" s="21">
        <f>E182</f>
        <v>32</v>
      </c>
      <c r="F181" s="21">
        <f>F182</f>
        <v>0</v>
      </c>
      <c r="G181" s="21">
        <f>G182</f>
        <v>32</v>
      </c>
    </row>
    <row r="182" spans="1:7" ht="31.5">
      <c r="A182" s="40" t="s">
        <v>15</v>
      </c>
      <c r="B182" s="42" t="s">
        <v>116</v>
      </c>
      <c r="C182" s="35" t="s">
        <v>200</v>
      </c>
      <c r="D182" s="42" t="s">
        <v>10</v>
      </c>
      <c r="E182" s="21">
        <v>32</v>
      </c>
      <c r="F182" s="21"/>
      <c r="G182" s="21">
        <f>E182+F182</f>
        <v>32</v>
      </c>
    </row>
    <row r="183" spans="1:7" ht="15.75">
      <c r="A183" s="40" t="s">
        <v>80</v>
      </c>
      <c r="B183" s="42" t="s">
        <v>116</v>
      </c>
      <c r="C183" s="35" t="s">
        <v>201</v>
      </c>
      <c r="D183" s="42"/>
      <c r="E183" s="43">
        <f>E184+E185+E186</f>
        <v>16027.4</v>
      </c>
      <c r="F183" s="43">
        <f>F184+F185+F186</f>
        <v>0</v>
      </c>
      <c r="G183" s="43">
        <f>G184+G185+G186</f>
        <v>16027.4</v>
      </c>
    </row>
    <row r="184" spans="1:7" ht="63">
      <c r="A184" s="23" t="s">
        <v>17</v>
      </c>
      <c r="B184" s="42" t="s">
        <v>116</v>
      </c>
      <c r="C184" s="35" t="s">
        <v>201</v>
      </c>
      <c r="D184" s="42" t="s">
        <v>18</v>
      </c>
      <c r="E184" s="36">
        <v>14982.7</v>
      </c>
      <c r="F184" s="36"/>
      <c r="G184" s="36">
        <f>E184+F184</f>
        <v>14982.7</v>
      </c>
    </row>
    <row r="185" spans="1:7" ht="31.5">
      <c r="A185" s="40" t="s">
        <v>15</v>
      </c>
      <c r="B185" s="42" t="s">
        <v>116</v>
      </c>
      <c r="C185" s="35" t="s">
        <v>201</v>
      </c>
      <c r="D185" s="42" t="s">
        <v>10</v>
      </c>
      <c r="E185" s="36">
        <v>992.9</v>
      </c>
      <c r="F185" s="36"/>
      <c r="G185" s="36">
        <f>E185+F185</f>
        <v>992.9</v>
      </c>
    </row>
    <row r="186" spans="1:7" ht="15.75">
      <c r="A186" s="40" t="s">
        <v>11</v>
      </c>
      <c r="B186" s="42" t="s">
        <v>116</v>
      </c>
      <c r="C186" s="35" t="s">
        <v>268</v>
      </c>
      <c r="D186" s="42" t="s">
        <v>14</v>
      </c>
      <c r="E186" s="36">
        <v>51.8</v>
      </c>
      <c r="F186" s="36"/>
      <c r="G186" s="36">
        <f>E186+F186</f>
        <v>51.8</v>
      </c>
    </row>
    <row r="187" spans="1:7" ht="31.5">
      <c r="A187" s="25" t="s">
        <v>120</v>
      </c>
      <c r="B187" s="101" t="s">
        <v>116</v>
      </c>
      <c r="C187" s="12" t="s">
        <v>186</v>
      </c>
      <c r="D187" s="12"/>
      <c r="E187" s="13">
        <f aca="true" t="shared" si="3" ref="E187:G188">E188</f>
        <v>373.5</v>
      </c>
      <c r="F187" s="13">
        <f t="shared" si="3"/>
        <v>0</v>
      </c>
      <c r="G187" s="13">
        <f t="shared" si="3"/>
        <v>373.5</v>
      </c>
    </row>
    <row r="188" spans="1:7" ht="31.5">
      <c r="A188" s="23" t="s">
        <v>39</v>
      </c>
      <c r="B188" s="27" t="s">
        <v>116</v>
      </c>
      <c r="C188" s="35" t="s">
        <v>202</v>
      </c>
      <c r="D188" s="22"/>
      <c r="E188" s="43">
        <f t="shared" si="3"/>
        <v>373.5</v>
      </c>
      <c r="F188" s="43">
        <f t="shared" si="3"/>
        <v>0</v>
      </c>
      <c r="G188" s="43">
        <f t="shared" si="3"/>
        <v>373.5</v>
      </c>
    </row>
    <row r="189" spans="1:7" ht="31.5">
      <c r="A189" s="40" t="s">
        <v>15</v>
      </c>
      <c r="B189" s="42" t="s">
        <v>116</v>
      </c>
      <c r="C189" s="35" t="s">
        <v>202</v>
      </c>
      <c r="D189" s="22" t="s">
        <v>10</v>
      </c>
      <c r="E189" s="21">
        <v>373.5</v>
      </c>
      <c r="F189" s="21"/>
      <c r="G189" s="21">
        <f>E189+F189</f>
        <v>373.5</v>
      </c>
    </row>
    <row r="190" spans="1:7" ht="31.5">
      <c r="A190" s="25" t="s">
        <v>137</v>
      </c>
      <c r="B190" s="101" t="s">
        <v>116</v>
      </c>
      <c r="C190" s="12" t="s">
        <v>203</v>
      </c>
      <c r="D190" s="12"/>
      <c r="E190" s="13">
        <f>E191+E193+E195</f>
        <v>150</v>
      </c>
      <c r="F190" s="13">
        <f>F191+F193+F195</f>
        <v>0</v>
      </c>
      <c r="G190" s="13">
        <f>G191+G193+G195</f>
        <v>150</v>
      </c>
    </row>
    <row r="191" spans="1:7" ht="63">
      <c r="A191" s="40" t="s">
        <v>138</v>
      </c>
      <c r="B191" s="42" t="s">
        <v>116</v>
      </c>
      <c r="C191" s="35" t="s">
        <v>204</v>
      </c>
      <c r="D191" s="22"/>
      <c r="E191" s="21">
        <f>E192</f>
        <v>40</v>
      </c>
      <c r="F191" s="21">
        <f>F192</f>
        <v>0</v>
      </c>
      <c r="G191" s="21">
        <f>G192</f>
        <v>40</v>
      </c>
    </row>
    <row r="192" spans="1:7" ht="31.5">
      <c r="A192" s="40" t="s">
        <v>15</v>
      </c>
      <c r="B192" s="42" t="s">
        <v>116</v>
      </c>
      <c r="C192" s="35" t="s">
        <v>204</v>
      </c>
      <c r="D192" s="22" t="s">
        <v>10</v>
      </c>
      <c r="E192" s="21">
        <v>40</v>
      </c>
      <c r="F192" s="21"/>
      <c r="G192" s="21">
        <f>E192+F192</f>
        <v>40</v>
      </c>
    </row>
    <row r="193" spans="1:7" ht="63">
      <c r="A193" s="40" t="s">
        <v>139</v>
      </c>
      <c r="B193" s="42" t="s">
        <v>116</v>
      </c>
      <c r="C193" s="35" t="s">
        <v>205</v>
      </c>
      <c r="D193" s="22"/>
      <c r="E193" s="21">
        <f>E194</f>
        <v>70</v>
      </c>
      <c r="F193" s="21">
        <f>F194</f>
        <v>0</v>
      </c>
      <c r="G193" s="21">
        <f>G194</f>
        <v>70</v>
      </c>
    </row>
    <row r="194" spans="1:7" ht="31.5">
      <c r="A194" s="40" t="s">
        <v>15</v>
      </c>
      <c r="B194" s="42" t="s">
        <v>116</v>
      </c>
      <c r="C194" s="35" t="s">
        <v>205</v>
      </c>
      <c r="D194" s="22" t="s">
        <v>10</v>
      </c>
      <c r="E194" s="21">
        <v>70</v>
      </c>
      <c r="F194" s="21"/>
      <c r="G194" s="21">
        <f>E194+F194</f>
        <v>70</v>
      </c>
    </row>
    <row r="195" spans="1:7" ht="47.25">
      <c r="A195" s="40" t="s">
        <v>140</v>
      </c>
      <c r="B195" s="42" t="s">
        <v>116</v>
      </c>
      <c r="C195" s="35" t="s">
        <v>206</v>
      </c>
      <c r="D195" s="22"/>
      <c r="E195" s="21">
        <f>E196</f>
        <v>40</v>
      </c>
      <c r="F195" s="21">
        <f>F196</f>
        <v>0</v>
      </c>
      <c r="G195" s="21">
        <f>G196</f>
        <v>40</v>
      </c>
    </row>
    <row r="196" spans="1:7" ht="31.5">
      <c r="A196" s="40" t="s">
        <v>15</v>
      </c>
      <c r="B196" s="42" t="s">
        <v>116</v>
      </c>
      <c r="C196" s="35" t="s">
        <v>206</v>
      </c>
      <c r="D196" s="22" t="s">
        <v>10</v>
      </c>
      <c r="E196" s="21">
        <v>40</v>
      </c>
      <c r="F196" s="21"/>
      <c r="G196" s="21">
        <f>E196+F196</f>
        <v>40</v>
      </c>
    </row>
    <row r="197" spans="1:7" ht="31.5">
      <c r="A197" s="99" t="s">
        <v>121</v>
      </c>
      <c r="B197" s="106" t="s">
        <v>116</v>
      </c>
      <c r="C197" s="93" t="s">
        <v>235</v>
      </c>
      <c r="D197" s="93" t="s">
        <v>0</v>
      </c>
      <c r="E197" s="100">
        <f>E198+E201+E210</f>
        <v>22293.9</v>
      </c>
      <c r="F197" s="100">
        <f>F198+F201+F210</f>
        <v>0</v>
      </c>
      <c r="G197" s="100">
        <f>G198+G201+G210</f>
        <v>22293.9</v>
      </c>
    </row>
    <row r="198" spans="1:7" ht="31.5">
      <c r="A198" s="11" t="s">
        <v>104</v>
      </c>
      <c r="B198" s="101" t="s">
        <v>116</v>
      </c>
      <c r="C198" s="12" t="s">
        <v>236</v>
      </c>
      <c r="D198" s="12" t="s">
        <v>0</v>
      </c>
      <c r="E198" s="13">
        <f aca="true" t="shared" si="4" ref="E198:G199">E199</f>
        <v>50</v>
      </c>
      <c r="F198" s="13">
        <f t="shared" si="4"/>
        <v>0</v>
      </c>
      <c r="G198" s="13">
        <f t="shared" si="4"/>
        <v>50</v>
      </c>
    </row>
    <row r="199" spans="1:7" ht="31.5">
      <c r="A199" s="40" t="s">
        <v>65</v>
      </c>
      <c r="B199" s="42" t="s">
        <v>116</v>
      </c>
      <c r="C199" s="16" t="s">
        <v>237</v>
      </c>
      <c r="D199" s="42"/>
      <c r="E199" s="43">
        <f t="shared" si="4"/>
        <v>50</v>
      </c>
      <c r="F199" s="43">
        <f t="shared" si="4"/>
        <v>0</v>
      </c>
      <c r="G199" s="43">
        <f t="shared" si="4"/>
        <v>50</v>
      </c>
    </row>
    <row r="200" spans="1:7" ht="63">
      <c r="A200" s="68" t="s">
        <v>17</v>
      </c>
      <c r="B200" s="42" t="s">
        <v>116</v>
      </c>
      <c r="C200" s="16" t="s">
        <v>237</v>
      </c>
      <c r="D200" s="42" t="s">
        <v>18</v>
      </c>
      <c r="E200" s="43">
        <v>50</v>
      </c>
      <c r="F200" s="43"/>
      <c r="G200" s="43">
        <f>E200+F200</f>
        <v>50</v>
      </c>
    </row>
    <row r="201" spans="1:7" ht="47.25">
      <c r="A201" s="11" t="s">
        <v>105</v>
      </c>
      <c r="B201" s="101" t="s">
        <v>116</v>
      </c>
      <c r="C201" s="12" t="s">
        <v>188</v>
      </c>
      <c r="D201" s="12" t="s">
        <v>0</v>
      </c>
      <c r="E201" s="13">
        <f>E204+E206+E202+E208</f>
        <v>22143.9</v>
      </c>
      <c r="F201" s="13">
        <f>F204+F206+F202+F208</f>
        <v>0</v>
      </c>
      <c r="G201" s="13">
        <f>G204+G206+G202+G208</f>
        <v>22143.9</v>
      </c>
    </row>
    <row r="202" spans="1:7" ht="110.25">
      <c r="A202" s="138" t="s">
        <v>83</v>
      </c>
      <c r="B202" s="27" t="s">
        <v>116</v>
      </c>
      <c r="C202" s="137" t="s">
        <v>296</v>
      </c>
      <c r="D202" s="136"/>
      <c r="E202" s="134">
        <f>E203</f>
        <v>20683.9</v>
      </c>
      <c r="F202" s="134">
        <f>F203</f>
        <v>0</v>
      </c>
      <c r="G202" s="134">
        <f>G203</f>
        <v>20683.9</v>
      </c>
    </row>
    <row r="203" spans="1:7" ht="31.5">
      <c r="A203" s="135" t="s">
        <v>33</v>
      </c>
      <c r="B203" s="27" t="s">
        <v>116</v>
      </c>
      <c r="C203" s="136" t="s">
        <v>296</v>
      </c>
      <c r="D203" s="136" t="s">
        <v>28</v>
      </c>
      <c r="E203" s="134">
        <v>20683.9</v>
      </c>
      <c r="F203" s="134"/>
      <c r="G203" s="134">
        <f>E203+F203</f>
        <v>20683.9</v>
      </c>
    </row>
    <row r="204" spans="1:7" ht="63">
      <c r="A204" s="23" t="s">
        <v>85</v>
      </c>
      <c r="B204" s="42" t="s">
        <v>116</v>
      </c>
      <c r="C204" s="16" t="s">
        <v>241</v>
      </c>
      <c r="D204" s="42"/>
      <c r="E204" s="43">
        <f>E205</f>
        <v>0</v>
      </c>
      <c r="F204" s="43">
        <f>F205</f>
        <v>0</v>
      </c>
      <c r="G204" s="43">
        <f>G205</f>
        <v>0</v>
      </c>
    </row>
    <row r="205" spans="1:7" ht="15.75">
      <c r="A205" s="40" t="s">
        <v>31</v>
      </c>
      <c r="B205" s="42" t="s">
        <v>116</v>
      </c>
      <c r="C205" s="16" t="s">
        <v>241</v>
      </c>
      <c r="D205" s="42" t="s">
        <v>19</v>
      </c>
      <c r="E205" s="43"/>
      <c r="F205" s="43"/>
      <c r="G205" s="43">
        <f>E205+F205</f>
        <v>0</v>
      </c>
    </row>
    <row r="206" spans="1:7" ht="51" customHeight="1">
      <c r="A206" s="40" t="s">
        <v>291</v>
      </c>
      <c r="B206" s="42" t="s">
        <v>116</v>
      </c>
      <c r="C206" s="16" t="s">
        <v>284</v>
      </c>
      <c r="D206" s="42"/>
      <c r="E206" s="43">
        <f>E207</f>
        <v>1460</v>
      </c>
      <c r="F206" s="43">
        <f>F207</f>
        <v>-1460</v>
      </c>
      <c r="G206" s="43">
        <f>G207</f>
        <v>0</v>
      </c>
    </row>
    <row r="207" spans="1:7" ht="15.75">
      <c r="A207" s="40" t="s">
        <v>31</v>
      </c>
      <c r="B207" s="42" t="s">
        <v>116</v>
      </c>
      <c r="C207" s="16" t="s">
        <v>284</v>
      </c>
      <c r="D207" s="42" t="s">
        <v>19</v>
      </c>
      <c r="E207" s="43">
        <v>1460</v>
      </c>
      <c r="F207" s="43">
        <v>-1460</v>
      </c>
      <c r="G207" s="43">
        <f>E207+F207</f>
        <v>0</v>
      </c>
    </row>
    <row r="208" spans="1:7" ht="51" customHeight="1">
      <c r="A208" s="40" t="s">
        <v>291</v>
      </c>
      <c r="B208" s="42" t="s">
        <v>116</v>
      </c>
      <c r="C208" s="16" t="s">
        <v>387</v>
      </c>
      <c r="D208" s="42"/>
      <c r="E208" s="43">
        <f>E209</f>
        <v>0</v>
      </c>
      <c r="F208" s="43">
        <f>F209</f>
        <v>1460</v>
      </c>
      <c r="G208" s="43">
        <f>G209</f>
        <v>1460</v>
      </c>
    </row>
    <row r="209" spans="1:7" ht="15.75">
      <c r="A209" s="40" t="s">
        <v>31</v>
      </c>
      <c r="B209" s="42" t="s">
        <v>116</v>
      </c>
      <c r="C209" s="16" t="s">
        <v>387</v>
      </c>
      <c r="D209" s="42" t="s">
        <v>19</v>
      </c>
      <c r="E209" s="43"/>
      <c r="F209" s="43">
        <v>1460</v>
      </c>
      <c r="G209" s="43">
        <f>E209+F209</f>
        <v>1460</v>
      </c>
    </row>
    <row r="210" spans="1:7" ht="31.5">
      <c r="A210" s="11" t="s">
        <v>106</v>
      </c>
      <c r="B210" s="101" t="s">
        <v>116</v>
      </c>
      <c r="C210" s="12" t="s">
        <v>239</v>
      </c>
      <c r="D210" s="12" t="s">
        <v>0</v>
      </c>
      <c r="E210" s="13">
        <f>E211+E213</f>
        <v>100</v>
      </c>
      <c r="F210" s="13">
        <f>F211+F213</f>
        <v>0</v>
      </c>
      <c r="G210" s="13">
        <f>G211+G213</f>
        <v>100</v>
      </c>
    </row>
    <row r="211" spans="1:7" ht="31.5">
      <c r="A211" s="15" t="s">
        <v>41</v>
      </c>
      <c r="B211" s="27" t="s">
        <v>116</v>
      </c>
      <c r="C211" s="16" t="s">
        <v>240</v>
      </c>
      <c r="D211" s="16"/>
      <c r="E211" s="18">
        <f>E212</f>
        <v>80</v>
      </c>
      <c r="F211" s="18">
        <f>F212</f>
        <v>0</v>
      </c>
      <c r="G211" s="18">
        <f>G212</f>
        <v>80</v>
      </c>
    </row>
    <row r="212" spans="1:7" ht="31.5">
      <c r="A212" s="75" t="s">
        <v>12</v>
      </c>
      <c r="B212" s="42" t="s">
        <v>116</v>
      </c>
      <c r="C212" s="16" t="s">
        <v>240</v>
      </c>
      <c r="D212" s="42" t="s">
        <v>13</v>
      </c>
      <c r="E212" s="43">
        <v>80</v>
      </c>
      <c r="F212" s="43"/>
      <c r="G212" s="43">
        <f>E212+F212</f>
        <v>80</v>
      </c>
    </row>
    <row r="213" spans="1:7" ht="47.25">
      <c r="A213" s="15" t="s">
        <v>293</v>
      </c>
      <c r="B213" s="42" t="s">
        <v>116</v>
      </c>
      <c r="C213" s="16" t="s">
        <v>287</v>
      </c>
      <c r="D213" s="16"/>
      <c r="E213" s="18">
        <f>E214</f>
        <v>20</v>
      </c>
      <c r="F213" s="18">
        <f>F214</f>
        <v>0</v>
      </c>
      <c r="G213" s="18">
        <f>G214</f>
        <v>20</v>
      </c>
    </row>
    <row r="214" spans="1:7" ht="31.5">
      <c r="A214" s="75" t="s">
        <v>12</v>
      </c>
      <c r="B214" s="42" t="s">
        <v>116</v>
      </c>
      <c r="C214" s="16" t="s">
        <v>287</v>
      </c>
      <c r="D214" s="42" t="s">
        <v>13</v>
      </c>
      <c r="E214" s="43">
        <v>20</v>
      </c>
      <c r="F214" s="43"/>
      <c r="G214" s="43">
        <f>E214+F214</f>
        <v>20</v>
      </c>
    </row>
    <row r="215" spans="1:7" ht="15.75">
      <c r="A215" s="92" t="s">
        <v>35</v>
      </c>
      <c r="B215" s="94" t="s">
        <v>116</v>
      </c>
      <c r="C215" s="94" t="s">
        <v>148</v>
      </c>
      <c r="D215" s="94" t="s">
        <v>0</v>
      </c>
      <c r="E215" s="107">
        <f>E216+E228+E230+E222+E224+E226+E218+E220</f>
        <v>15798.6</v>
      </c>
      <c r="F215" s="107">
        <f>F216+F228+F230+F222+F224+F226+F218+F220</f>
        <v>7866.800000000001</v>
      </c>
      <c r="G215" s="107">
        <f>G216+G228+G230+G222+G224+G226+G218+G220</f>
        <v>23665.399999999998</v>
      </c>
    </row>
    <row r="216" spans="1:7" ht="31.5">
      <c r="A216" s="23" t="s">
        <v>77</v>
      </c>
      <c r="B216" s="27" t="s">
        <v>116</v>
      </c>
      <c r="C216" s="42" t="s">
        <v>156</v>
      </c>
      <c r="D216" s="67"/>
      <c r="E216" s="43">
        <f>E217</f>
        <v>13704.5</v>
      </c>
      <c r="F216" s="43">
        <f>F217</f>
        <v>7862.6</v>
      </c>
      <c r="G216" s="43">
        <f>G217</f>
        <v>21567.1</v>
      </c>
    </row>
    <row r="217" spans="1:7" ht="15.75">
      <c r="A217" s="47" t="s">
        <v>11</v>
      </c>
      <c r="B217" s="42" t="s">
        <v>116</v>
      </c>
      <c r="C217" s="42" t="s">
        <v>156</v>
      </c>
      <c r="D217" s="42" t="s">
        <v>14</v>
      </c>
      <c r="E217" s="43">
        <f>12704.5+1000</f>
        <v>13704.5</v>
      </c>
      <c r="F217" s="43">
        <f>-45+7207.6+700</f>
        <v>7862.6</v>
      </c>
      <c r="G217" s="43">
        <f>E217+F217</f>
        <v>21567.1</v>
      </c>
    </row>
    <row r="218" spans="1:7" ht="78.75">
      <c r="A218" s="47" t="s">
        <v>375</v>
      </c>
      <c r="B218" s="42" t="s">
        <v>116</v>
      </c>
      <c r="C218" s="42" t="s">
        <v>373</v>
      </c>
      <c r="D218" s="22"/>
      <c r="E218" s="43">
        <f>E219</f>
        <v>0</v>
      </c>
      <c r="F218" s="43">
        <f>F219</f>
        <v>2.1</v>
      </c>
      <c r="G218" s="43">
        <f>G219</f>
        <v>2.1</v>
      </c>
    </row>
    <row r="219" spans="1:7" ht="31.5">
      <c r="A219" s="47" t="s">
        <v>15</v>
      </c>
      <c r="B219" s="42" t="s">
        <v>116</v>
      </c>
      <c r="C219" s="42" t="s">
        <v>373</v>
      </c>
      <c r="D219" s="22" t="s">
        <v>10</v>
      </c>
      <c r="E219" s="43"/>
      <c r="F219" s="43">
        <v>2.1</v>
      </c>
      <c r="G219" s="43">
        <f>E219+F219</f>
        <v>2.1</v>
      </c>
    </row>
    <row r="220" spans="1:7" ht="78.75">
      <c r="A220" s="47" t="s">
        <v>376</v>
      </c>
      <c r="B220" s="42" t="s">
        <v>116</v>
      </c>
      <c r="C220" s="42" t="s">
        <v>374</v>
      </c>
      <c r="D220" s="22"/>
      <c r="E220" s="43">
        <f>E221</f>
        <v>0</v>
      </c>
      <c r="F220" s="43">
        <f>F221</f>
        <v>2.1</v>
      </c>
      <c r="G220" s="43">
        <f>G221</f>
        <v>2.1</v>
      </c>
    </row>
    <row r="221" spans="1:7" ht="31.5">
      <c r="A221" s="47" t="s">
        <v>15</v>
      </c>
      <c r="B221" s="42" t="s">
        <v>116</v>
      </c>
      <c r="C221" s="42" t="s">
        <v>374</v>
      </c>
      <c r="D221" s="22" t="s">
        <v>10</v>
      </c>
      <c r="E221" s="43"/>
      <c r="F221" s="43">
        <v>2.1</v>
      </c>
      <c r="G221" s="43">
        <f>E221+F221</f>
        <v>2.1</v>
      </c>
    </row>
    <row r="222" spans="1:7" ht="47.25">
      <c r="A222" s="54" t="s">
        <v>277</v>
      </c>
      <c r="B222" s="42" t="s">
        <v>116</v>
      </c>
      <c r="C222" s="42" t="s">
        <v>276</v>
      </c>
      <c r="D222" s="42"/>
      <c r="E222" s="43">
        <f>E223</f>
        <v>300</v>
      </c>
      <c r="F222" s="43">
        <f>F223</f>
        <v>0</v>
      </c>
      <c r="G222" s="43">
        <f>G223</f>
        <v>300</v>
      </c>
    </row>
    <row r="223" spans="1:7" ht="31.5">
      <c r="A223" s="47" t="s">
        <v>15</v>
      </c>
      <c r="B223" s="42" t="s">
        <v>116</v>
      </c>
      <c r="C223" s="42" t="s">
        <v>276</v>
      </c>
      <c r="D223" s="22" t="s">
        <v>10</v>
      </c>
      <c r="E223" s="43">
        <v>300</v>
      </c>
      <c r="F223" s="43"/>
      <c r="G223" s="43">
        <f>E223+F223</f>
        <v>300</v>
      </c>
    </row>
    <row r="224" spans="1:7" ht="47.25">
      <c r="A224" s="47" t="s">
        <v>303</v>
      </c>
      <c r="B224" s="42" t="s">
        <v>116</v>
      </c>
      <c r="C224" s="42" t="s">
        <v>302</v>
      </c>
      <c r="D224" s="140"/>
      <c r="E224" s="43">
        <f>E225</f>
        <v>200</v>
      </c>
      <c r="F224" s="43">
        <f>F225</f>
        <v>0</v>
      </c>
      <c r="G224" s="43">
        <f>G225</f>
        <v>200</v>
      </c>
    </row>
    <row r="225" spans="1:7" ht="31.5">
      <c r="A225" s="47" t="s">
        <v>15</v>
      </c>
      <c r="B225" s="42" t="s">
        <v>116</v>
      </c>
      <c r="C225" s="42" t="s">
        <v>302</v>
      </c>
      <c r="D225" s="22" t="s">
        <v>10</v>
      </c>
      <c r="E225" s="43">
        <v>200</v>
      </c>
      <c r="F225" s="43"/>
      <c r="G225" s="43">
        <f>E225+F225</f>
        <v>200</v>
      </c>
    </row>
    <row r="226" spans="1:7" ht="47.25">
      <c r="A226" s="40" t="s">
        <v>335</v>
      </c>
      <c r="B226" s="42" t="s">
        <v>116</v>
      </c>
      <c r="C226" s="42" t="s">
        <v>336</v>
      </c>
      <c r="D226" s="64"/>
      <c r="E226" s="43">
        <f>E227</f>
        <v>586.9</v>
      </c>
      <c r="F226" s="43">
        <f>F227</f>
        <v>0</v>
      </c>
      <c r="G226" s="43">
        <f>G227</f>
        <v>586.9</v>
      </c>
    </row>
    <row r="227" spans="1:7" ht="31.5">
      <c r="A227" s="47" t="s">
        <v>15</v>
      </c>
      <c r="B227" s="42" t="s">
        <v>116</v>
      </c>
      <c r="C227" s="42" t="s">
        <v>336</v>
      </c>
      <c r="D227" s="22" t="s">
        <v>10</v>
      </c>
      <c r="E227" s="43">
        <v>586.9</v>
      </c>
      <c r="F227" s="43"/>
      <c r="G227" s="43">
        <f>E227+F227</f>
        <v>586.9</v>
      </c>
    </row>
    <row r="228" spans="1:7" ht="47.25">
      <c r="A228" s="47" t="s">
        <v>78</v>
      </c>
      <c r="B228" s="42" t="s">
        <v>116</v>
      </c>
      <c r="C228" s="42" t="s">
        <v>157</v>
      </c>
      <c r="D228" s="42"/>
      <c r="E228" s="48">
        <f>E229</f>
        <v>607.2</v>
      </c>
      <c r="F228" s="48">
        <f>F229</f>
        <v>0</v>
      </c>
      <c r="G228" s="48">
        <f>G229</f>
        <v>607.2</v>
      </c>
    </row>
    <row r="229" spans="1:7" ht="15.75">
      <c r="A229" s="47" t="s">
        <v>31</v>
      </c>
      <c r="B229" s="42" t="s">
        <v>116</v>
      </c>
      <c r="C229" s="42" t="s">
        <v>157</v>
      </c>
      <c r="D229" s="42" t="s">
        <v>19</v>
      </c>
      <c r="E229" s="48">
        <v>607.2</v>
      </c>
      <c r="F229" s="48"/>
      <c r="G229" s="48">
        <f>E229+F229</f>
        <v>607.2</v>
      </c>
    </row>
    <row r="230" spans="1:7" ht="47.25">
      <c r="A230" s="86" t="s">
        <v>67</v>
      </c>
      <c r="B230" s="61">
        <v>923</v>
      </c>
      <c r="C230" s="61" t="s">
        <v>161</v>
      </c>
      <c r="D230" s="61"/>
      <c r="E230" s="89">
        <f>E231</f>
        <v>400</v>
      </c>
      <c r="F230" s="89">
        <f>F231</f>
        <v>0</v>
      </c>
      <c r="G230" s="89">
        <f>G231</f>
        <v>400</v>
      </c>
    </row>
    <row r="231" spans="1:7" ht="15.75">
      <c r="A231" s="60" t="s">
        <v>11</v>
      </c>
      <c r="B231" s="62">
        <v>923</v>
      </c>
      <c r="C231" s="61" t="s">
        <v>161</v>
      </c>
      <c r="D231" s="62">
        <v>800</v>
      </c>
      <c r="E231" s="65">
        <v>400</v>
      </c>
      <c r="F231" s="65"/>
      <c r="G231" s="65">
        <f>E231+F231</f>
        <v>400</v>
      </c>
    </row>
    <row r="232" spans="1:7" ht="31.5">
      <c r="A232" s="32" t="s">
        <v>122</v>
      </c>
      <c r="B232" s="33" t="s">
        <v>123</v>
      </c>
      <c r="C232" s="98"/>
      <c r="D232" s="98"/>
      <c r="E232" s="31">
        <f>E233+E271</f>
        <v>140882.69999999998</v>
      </c>
      <c r="F232" s="31">
        <f>F233+F271</f>
        <v>24423.100000000002</v>
      </c>
      <c r="G232" s="31">
        <f>G233+G271</f>
        <v>165305.79999999996</v>
      </c>
    </row>
    <row r="233" spans="1:7" ht="31.5">
      <c r="A233" s="99" t="s">
        <v>96</v>
      </c>
      <c r="B233" s="93" t="s">
        <v>123</v>
      </c>
      <c r="C233" s="93" t="s">
        <v>190</v>
      </c>
      <c r="D233" s="93" t="s">
        <v>0</v>
      </c>
      <c r="E233" s="100">
        <f>E234+E239+E244+E246+E252+E257+E261+E263+E267+E250+E248+E241+E259+E236+E254</f>
        <v>139811.59999999998</v>
      </c>
      <c r="F233" s="100">
        <f>F234+F239+F244+F246+F252+F257+F261+F263+F267+F250+F248+F241+F259+F236+F254</f>
        <v>24423.100000000002</v>
      </c>
      <c r="G233" s="100">
        <f>G234+G239+G244+G246+G252+G257+G261+G263+G267+G250+G248+G241+G259+G236+G254</f>
        <v>164234.69999999995</v>
      </c>
    </row>
    <row r="234" spans="1:7" ht="31.5">
      <c r="A234" s="40" t="s">
        <v>58</v>
      </c>
      <c r="B234" s="42" t="s">
        <v>123</v>
      </c>
      <c r="C234" s="42" t="s">
        <v>189</v>
      </c>
      <c r="D234" s="42"/>
      <c r="E234" s="36">
        <f>E235</f>
        <v>31610.3</v>
      </c>
      <c r="F234" s="21">
        <f>F235</f>
        <v>-5832.3</v>
      </c>
      <c r="G234" s="21">
        <f>G235</f>
        <v>25778</v>
      </c>
    </row>
    <row r="235" spans="1:7" ht="31.5">
      <c r="A235" s="23" t="s">
        <v>12</v>
      </c>
      <c r="B235" s="42" t="s">
        <v>123</v>
      </c>
      <c r="C235" s="42" t="s">
        <v>189</v>
      </c>
      <c r="D235" s="42" t="s">
        <v>13</v>
      </c>
      <c r="E235" s="21">
        <v>31610.3</v>
      </c>
      <c r="F235" s="21">
        <f>-5726.2-106.1</f>
        <v>-5832.3</v>
      </c>
      <c r="G235" s="21">
        <f>E235+F235</f>
        <v>25778</v>
      </c>
    </row>
    <row r="236" spans="1:7" ht="63">
      <c r="A236" s="23" t="s">
        <v>399</v>
      </c>
      <c r="B236" s="42" t="s">
        <v>123</v>
      </c>
      <c r="C236" s="42" t="s">
        <v>400</v>
      </c>
      <c r="D236" s="42"/>
      <c r="E236" s="21">
        <f>E238+E237</f>
        <v>0</v>
      </c>
      <c r="F236" s="21">
        <f>F238+F237</f>
        <v>15106.1</v>
      </c>
      <c r="G236" s="21">
        <f>G238+G237</f>
        <v>15106.1</v>
      </c>
    </row>
    <row r="237" spans="1:7" ht="15.75">
      <c r="A237" s="47" t="s">
        <v>48</v>
      </c>
      <c r="B237" s="42" t="s">
        <v>123</v>
      </c>
      <c r="C237" s="42" t="s">
        <v>400</v>
      </c>
      <c r="D237" s="42" t="s">
        <v>49</v>
      </c>
      <c r="E237" s="21">
        <v>0</v>
      </c>
      <c r="F237" s="21">
        <v>4500</v>
      </c>
      <c r="G237" s="21">
        <f>E237+F237</f>
        <v>4500</v>
      </c>
    </row>
    <row r="238" spans="1:7" ht="31.5">
      <c r="A238" s="23" t="s">
        <v>12</v>
      </c>
      <c r="B238" s="42" t="s">
        <v>123</v>
      </c>
      <c r="C238" s="42" t="s">
        <v>400</v>
      </c>
      <c r="D238" s="42" t="s">
        <v>13</v>
      </c>
      <c r="E238" s="21">
        <v>0</v>
      </c>
      <c r="F238" s="21">
        <f>10500+106.1</f>
        <v>10606.1</v>
      </c>
      <c r="G238" s="21">
        <f>E238+F238</f>
        <v>10606.1</v>
      </c>
    </row>
    <row r="239" spans="1:7" ht="31.5">
      <c r="A239" s="23" t="s">
        <v>304</v>
      </c>
      <c r="B239" s="42" t="s">
        <v>123</v>
      </c>
      <c r="C239" s="42" t="s">
        <v>271</v>
      </c>
      <c r="D239" s="42"/>
      <c r="E239" s="21">
        <f>E240</f>
        <v>50</v>
      </c>
      <c r="F239" s="21">
        <f>F240</f>
        <v>-50</v>
      </c>
      <c r="G239" s="21">
        <f>G240</f>
        <v>0</v>
      </c>
    </row>
    <row r="240" spans="1:7" ht="31.5">
      <c r="A240" s="23" t="s">
        <v>12</v>
      </c>
      <c r="B240" s="42" t="s">
        <v>123</v>
      </c>
      <c r="C240" s="42" t="s">
        <v>271</v>
      </c>
      <c r="D240" s="42" t="s">
        <v>13</v>
      </c>
      <c r="E240" s="21">
        <v>50</v>
      </c>
      <c r="F240" s="21">
        <v>-50</v>
      </c>
      <c r="G240" s="21">
        <f>E240+F240</f>
        <v>0</v>
      </c>
    </row>
    <row r="241" spans="1:7" ht="31.5">
      <c r="A241" s="23" t="s">
        <v>263</v>
      </c>
      <c r="B241" s="42" t="s">
        <v>123</v>
      </c>
      <c r="C241" s="42" t="s">
        <v>394</v>
      </c>
      <c r="D241" s="42"/>
      <c r="E241" s="21">
        <f>E243</f>
        <v>0</v>
      </c>
      <c r="F241" s="21">
        <f>F243+F242</f>
        <v>157.70000000000002</v>
      </c>
      <c r="G241" s="21">
        <f>G243+G242</f>
        <v>157.70000000000002</v>
      </c>
    </row>
    <row r="242" spans="1:7" ht="15.75">
      <c r="A242" s="40" t="s">
        <v>48</v>
      </c>
      <c r="B242" s="42" t="s">
        <v>123</v>
      </c>
      <c r="C242" s="42" t="s">
        <v>394</v>
      </c>
      <c r="D242" s="42" t="s">
        <v>49</v>
      </c>
      <c r="E242" s="21">
        <v>0</v>
      </c>
      <c r="F242" s="21">
        <v>17</v>
      </c>
      <c r="G242" s="21">
        <f>E242+F242</f>
        <v>17</v>
      </c>
    </row>
    <row r="243" spans="1:7" ht="31.5">
      <c r="A243" s="23" t="s">
        <v>12</v>
      </c>
      <c r="B243" s="42" t="s">
        <v>123</v>
      </c>
      <c r="C243" s="42" t="s">
        <v>394</v>
      </c>
      <c r="D243" s="42" t="s">
        <v>13</v>
      </c>
      <c r="E243" s="21">
        <v>0</v>
      </c>
      <c r="F243" s="21">
        <f>102.4+11.5+26.8</f>
        <v>140.70000000000002</v>
      </c>
      <c r="G243" s="21">
        <f>E243+F243</f>
        <v>140.70000000000002</v>
      </c>
    </row>
    <row r="244" spans="1:7" ht="15.75">
      <c r="A244" s="23" t="s">
        <v>288</v>
      </c>
      <c r="B244" s="42" t="s">
        <v>123</v>
      </c>
      <c r="C244" s="42" t="s">
        <v>289</v>
      </c>
      <c r="D244" s="42"/>
      <c r="E244" s="21">
        <f>E245</f>
        <v>99.6</v>
      </c>
      <c r="F244" s="21">
        <f>F245</f>
        <v>322.79999999999995</v>
      </c>
      <c r="G244" s="21">
        <f>G245</f>
        <v>422.4</v>
      </c>
    </row>
    <row r="245" spans="1:7" ht="31.5">
      <c r="A245" s="75" t="s">
        <v>12</v>
      </c>
      <c r="B245" s="42" t="s">
        <v>123</v>
      </c>
      <c r="C245" s="42" t="s">
        <v>289</v>
      </c>
      <c r="D245" s="42" t="s">
        <v>13</v>
      </c>
      <c r="E245" s="21">
        <v>99.6</v>
      </c>
      <c r="F245" s="21">
        <f>166.8+116.2+38-1.6+3.4</f>
        <v>322.79999999999995</v>
      </c>
      <c r="G245" s="21">
        <f>E245+F245</f>
        <v>422.4</v>
      </c>
    </row>
    <row r="246" spans="1:7" ht="31.5">
      <c r="A246" s="23" t="s">
        <v>263</v>
      </c>
      <c r="B246" s="42" t="s">
        <v>123</v>
      </c>
      <c r="C246" s="42" t="s">
        <v>262</v>
      </c>
      <c r="D246" s="42"/>
      <c r="E246" s="43">
        <f>E247</f>
        <v>102.4</v>
      </c>
      <c r="F246" s="43">
        <f>F247</f>
        <v>-102.4</v>
      </c>
      <c r="G246" s="43">
        <f>G247</f>
        <v>0</v>
      </c>
    </row>
    <row r="247" spans="1:7" ht="31.5">
      <c r="A247" s="23" t="s">
        <v>12</v>
      </c>
      <c r="B247" s="42" t="s">
        <v>123</v>
      </c>
      <c r="C247" s="42" t="s">
        <v>262</v>
      </c>
      <c r="D247" s="42" t="s">
        <v>13</v>
      </c>
      <c r="E247" s="43">
        <v>102.4</v>
      </c>
      <c r="F247" s="43">
        <v>-102.4</v>
      </c>
      <c r="G247" s="43">
        <f>E247+F247</f>
        <v>0</v>
      </c>
    </row>
    <row r="248" spans="1:7" ht="31.5">
      <c r="A248" s="23" t="s">
        <v>299</v>
      </c>
      <c r="B248" s="42" t="s">
        <v>123</v>
      </c>
      <c r="C248" s="42" t="s">
        <v>368</v>
      </c>
      <c r="D248" s="42"/>
      <c r="E248" s="43">
        <f>E249</f>
        <v>166</v>
      </c>
      <c r="F248" s="43">
        <f>F249</f>
        <v>3.4</v>
      </c>
      <c r="G248" s="43">
        <f>G249</f>
        <v>169.4</v>
      </c>
    </row>
    <row r="249" spans="1:7" ht="31.5">
      <c r="A249" s="23" t="s">
        <v>12</v>
      </c>
      <c r="B249" s="42" t="s">
        <v>123</v>
      </c>
      <c r="C249" s="42" t="s">
        <v>368</v>
      </c>
      <c r="D249" s="42" t="s">
        <v>13</v>
      </c>
      <c r="E249" s="43">
        <v>166</v>
      </c>
      <c r="F249" s="43">
        <v>3.4</v>
      </c>
      <c r="G249" s="43">
        <f>E249+F249</f>
        <v>169.4</v>
      </c>
    </row>
    <row r="250" spans="1:7" ht="63">
      <c r="A250" s="174" t="s">
        <v>317</v>
      </c>
      <c r="B250" s="42" t="s">
        <v>123</v>
      </c>
      <c r="C250" s="42" t="s">
        <v>318</v>
      </c>
      <c r="D250" s="42"/>
      <c r="E250" s="43">
        <f>E251</f>
        <v>0.5</v>
      </c>
      <c r="F250" s="43">
        <f>F251</f>
        <v>0</v>
      </c>
      <c r="G250" s="43">
        <f>G251</f>
        <v>0.5</v>
      </c>
    </row>
    <row r="251" spans="1:7" ht="31.5">
      <c r="A251" s="23" t="s">
        <v>12</v>
      </c>
      <c r="B251" s="42" t="s">
        <v>123</v>
      </c>
      <c r="C251" s="42" t="s">
        <v>318</v>
      </c>
      <c r="D251" s="42" t="s">
        <v>13</v>
      </c>
      <c r="E251" s="43">
        <v>0.5</v>
      </c>
      <c r="F251" s="43"/>
      <c r="G251" s="43">
        <f>E251+F251</f>
        <v>0.5</v>
      </c>
    </row>
    <row r="252" spans="1:7" ht="31.5">
      <c r="A252" s="40" t="s">
        <v>60</v>
      </c>
      <c r="B252" s="42" t="s">
        <v>123</v>
      </c>
      <c r="C252" s="42" t="s">
        <v>191</v>
      </c>
      <c r="D252" s="42"/>
      <c r="E252" s="43">
        <f>E253</f>
        <v>53488.4</v>
      </c>
      <c r="F252" s="43">
        <f>F253</f>
        <v>-7495.4</v>
      </c>
      <c r="G252" s="43">
        <f>G253</f>
        <v>45993</v>
      </c>
    </row>
    <row r="253" spans="1:7" ht="31.5">
      <c r="A253" s="75" t="s">
        <v>12</v>
      </c>
      <c r="B253" s="42" t="s">
        <v>123</v>
      </c>
      <c r="C253" s="42" t="s">
        <v>191</v>
      </c>
      <c r="D253" s="42" t="s">
        <v>13</v>
      </c>
      <c r="E253" s="43">
        <v>53488.4</v>
      </c>
      <c r="F253" s="43">
        <f>-6372.2-136-966-21.2</f>
        <v>-7495.4</v>
      </c>
      <c r="G253" s="43">
        <f>E253+F253</f>
        <v>45993</v>
      </c>
    </row>
    <row r="254" spans="1:7" ht="63">
      <c r="A254" s="23" t="s">
        <v>399</v>
      </c>
      <c r="B254" s="42" t="s">
        <v>123</v>
      </c>
      <c r="C254" s="42" t="s">
        <v>401</v>
      </c>
      <c r="D254" s="42"/>
      <c r="E254" s="43">
        <f>E256+E255</f>
        <v>0</v>
      </c>
      <c r="F254" s="43">
        <f>F256+F255</f>
        <v>22123.800000000003</v>
      </c>
      <c r="G254" s="43">
        <f>G256+G255</f>
        <v>22123.800000000003</v>
      </c>
    </row>
    <row r="255" spans="1:7" ht="15.75">
      <c r="A255" s="23" t="s">
        <v>48</v>
      </c>
      <c r="B255" s="42" t="s">
        <v>123</v>
      </c>
      <c r="C255" s="42" t="s">
        <v>401</v>
      </c>
      <c r="D255" s="42" t="s">
        <v>49</v>
      </c>
      <c r="E255" s="43"/>
      <c r="F255" s="43">
        <f>2500+3900</f>
        <v>6400</v>
      </c>
      <c r="G255" s="43">
        <f>E255+F255</f>
        <v>6400</v>
      </c>
    </row>
    <row r="256" spans="1:7" ht="31.5">
      <c r="A256" s="23" t="s">
        <v>12</v>
      </c>
      <c r="B256" s="42" t="s">
        <v>123</v>
      </c>
      <c r="C256" s="42" t="s">
        <v>401</v>
      </c>
      <c r="D256" s="42" t="s">
        <v>13</v>
      </c>
      <c r="E256" s="43"/>
      <c r="F256" s="43">
        <f>13466.6+136+2100+21.2</f>
        <v>15723.800000000001</v>
      </c>
      <c r="G256" s="43">
        <f>E256+F256</f>
        <v>15723.800000000001</v>
      </c>
    </row>
    <row r="257" spans="1:7" ht="48.75" customHeight="1">
      <c r="A257" s="40" t="s">
        <v>59</v>
      </c>
      <c r="B257" s="42" t="s">
        <v>123</v>
      </c>
      <c r="C257" s="42" t="s">
        <v>192</v>
      </c>
      <c r="D257" s="42"/>
      <c r="E257" s="43">
        <f>E258</f>
        <v>22471.6</v>
      </c>
      <c r="F257" s="43">
        <f>F258</f>
        <v>-1889.2</v>
      </c>
      <c r="G257" s="43">
        <f>G258</f>
        <v>20582.399999999998</v>
      </c>
    </row>
    <row r="258" spans="1:7" ht="31.5">
      <c r="A258" s="122" t="s">
        <v>12</v>
      </c>
      <c r="B258" s="42" t="s">
        <v>123</v>
      </c>
      <c r="C258" s="42" t="s">
        <v>192</v>
      </c>
      <c r="D258" s="42" t="s">
        <v>13</v>
      </c>
      <c r="E258" s="43">
        <v>22471.6</v>
      </c>
      <c r="F258" s="43">
        <f>-32.2-1857</f>
        <v>-1889.2</v>
      </c>
      <c r="G258" s="43">
        <f>E258+F258</f>
        <v>20582.399999999998</v>
      </c>
    </row>
    <row r="259" spans="1:7" ht="63">
      <c r="A259" s="23" t="s">
        <v>395</v>
      </c>
      <c r="B259" s="42" t="s">
        <v>123</v>
      </c>
      <c r="C259" s="42" t="s">
        <v>397</v>
      </c>
      <c r="D259" s="42"/>
      <c r="E259" s="43">
        <f>E260</f>
        <v>0</v>
      </c>
      <c r="F259" s="43">
        <f>F260</f>
        <v>2071.7999999999997</v>
      </c>
      <c r="G259" s="43">
        <f>G260</f>
        <v>2071.7999999999997</v>
      </c>
    </row>
    <row r="260" spans="1:7" ht="31.5">
      <c r="A260" s="122" t="s">
        <v>12</v>
      </c>
      <c r="B260" s="42" t="s">
        <v>123</v>
      </c>
      <c r="C260" s="42" t="s">
        <v>397</v>
      </c>
      <c r="D260" s="42" t="s">
        <v>13</v>
      </c>
      <c r="E260" s="43"/>
      <c r="F260" s="43">
        <f>2039.6+32.2</f>
        <v>2071.7999999999997</v>
      </c>
      <c r="G260" s="43">
        <f>E260+F260</f>
        <v>2071.7999999999997</v>
      </c>
    </row>
    <row r="261" spans="1:7" ht="15.75">
      <c r="A261" s="40" t="s">
        <v>255</v>
      </c>
      <c r="B261" s="42" t="s">
        <v>123</v>
      </c>
      <c r="C261" s="42" t="s">
        <v>256</v>
      </c>
      <c r="D261" s="42"/>
      <c r="E261" s="43">
        <f>E262</f>
        <v>20</v>
      </c>
      <c r="F261" s="43">
        <f>F262</f>
        <v>0</v>
      </c>
      <c r="G261" s="43">
        <f>G262</f>
        <v>20</v>
      </c>
    </row>
    <row r="262" spans="1:7" ht="15.75">
      <c r="A262" s="40" t="s">
        <v>31</v>
      </c>
      <c r="B262" s="42" t="s">
        <v>123</v>
      </c>
      <c r="C262" s="42" t="s">
        <v>256</v>
      </c>
      <c r="D262" s="42" t="s">
        <v>19</v>
      </c>
      <c r="E262" s="43">
        <v>20</v>
      </c>
      <c r="F262" s="43"/>
      <c r="G262" s="43">
        <f>E262+F262</f>
        <v>20</v>
      </c>
    </row>
    <row r="263" spans="1:7" ht="15.75">
      <c r="A263" s="40" t="s">
        <v>25</v>
      </c>
      <c r="B263" s="42" t="s">
        <v>123</v>
      </c>
      <c r="C263" s="42" t="s">
        <v>193</v>
      </c>
      <c r="D263" s="42"/>
      <c r="E263" s="43">
        <f>E265+E264+E266</f>
        <v>7310.7</v>
      </c>
      <c r="F263" s="43">
        <f>F265+F264+F266</f>
        <v>0</v>
      </c>
      <c r="G263" s="43">
        <f>G265+G264+G266</f>
        <v>7310.7</v>
      </c>
    </row>
    <row r="264" spans="1:7" ht="63">
      <c r="A264" s="23" t="s">
        <v>17</v>
      </c>
      <c r="B264" s="42" t="s">
        <v>123</v>
      </c>
      <c r="C264" s="42" t="s">
        <v>193</v>
      </c>
      <c r="D264" s="42" t="s">
        <v>18</v>
      </c>
      <c r="E264" s="43">
        <f>6568.5-159.5</f>
        <v>6409</v>
      </c>
      <c r="F264" s="43"/>
      <c r="G264" s="43">
        <f>E264+F264</f>
        <v>6409</v>
      </c>
    </row>
    <row r="265" spans="1:7" ht="31.5">
      <c r="A265" s="57" t="s">
        <v>15</v>
      </c>
      <c r="B265" s="42" t="s">
        <v>123</v>
      </c>
      <c r="C265" s="42" t="s">
        <v>193</v>
      </c>
      <c r="D265" s="42" t="s">
        <v>10</v>
      </c>
      <c r="E265" s="43">
        <v>885</v>
      </c>
      <c r="F265" s="43"/>
      <c r="G265" s="43">
        <f>E265+F265</f>
        <v>885</v>
      </c>
    </row>
    <row r="266" spans="1:7" ht="15.75">
      <c r="A266" s="57" t="s">
        <v>11</v>
      </c>
      <c r="B266" s="42" t="s">
        <v>123</v>
      </c>
      <c r="C266" s="42" t="s">
        <v>193</v>
      </c>
      <c r="D266" s="42" t="s">
        <v>14</v>
      </c>
      <c r="E266" s="43">
        <v>16.7</v>
      </c>
      <c r="F266" s="43"/>
      <c r="G266" s="43">
        <f>E266+F266</f>
        <v>16.7</v>
      </c>
    </row>
    <row r="267" spans="1:7" ht="31.5">
      <c r="A267" s="40" t="s">
        <v>57</v>
      </c>
      <c r="B267" s="42" t="s">
        <v>123</v>
      </c>
      <c r="C267" s="42" t="s">
        <v>194</v>
      </c>
      <c r="D267" s="42"/>
      <c r="E267" s="43">
        <f>E268+E269+E270</f>
        <v>24492.1</v>
      </c>
      <c r="F267" s="43">
        <f>F268+F269+F270</f>
        <v>6.8</v>
      </c>
      <c r="G267" s="43">
        <f>G268+G269+G270</f>
        <v>24498.899999999998</v>
      </c>
    </row>
    <row r="268" spans="1:7" ht="63">
      <c r="A268" s="23" t="s">
        <v>17</v>
      </c>
      <c r="B268" s="42" t="s">
        <v>123</v>
      </c>
      <c r="C268" s="42" t="s">
        <v>194</v>
      </c>
      <c r="D268" s="42" t="s">
        <v>18</v>
      </c>
      <c r="E268" s="37">
        <f>21944.3+1890</f>
        <v>23834.3</v>
      </c>
      <c r="F268" s="37">
        <v>6.8</v>
      </c>
      <c r="G268" s="37">
        <f>E268+F268</f>
        <v>23841.1</v>
      </c>
    </row>
    <row r="269" spans="1:7" ht="31.5">
      <c r="A269" s="57" t="s">
        <v>15</v>
      </c>
      <c r="B269" s="42" t="s">
        <v>123</v>
      </c>
      <c r="C269" s="42" t="s">
        <v>194</v>
      </c>
      <c r="D269" s="42" t="s">
        <v>10</v>
      </c>
      <c r="E269" s="43">
        <v>651.7</v>
      </c>
      <c r="F269" s="43"/>
      <c r="G269" s="37">
        <f>E269+F269</f>
        <v>651.7</v>
      </c>
    </row>
    <row r="270" spans="1:7" ht="15.75">
      <c r="A270" s="57" t="s">
        <v>11</v>
      </c>
      <c r="B270" s="42" t="s">
        <v>123</v>
      </c>
      <c r="C270" s="42" t="s">
        <v>194</v>
      </c>
      <c r="D270" s="42" t="s">
        <v>14</v>
      </c>
      <c r="E270" s="37">
        <v>6.1</v>
      </c>
      <c r="F270" s="37"/>
      <c r="G270" s="37">
        <f>E270+F270</f>
        <v>6.1</v>
      </c>
    </row>
    <row r="271" spans="1:7" ht="15.75">
      <c r="A271" s="92" t="s">
        <v>35</v>
      </c>
      <c r="B271" s="94" t="s">
        <v>124</v>
      </c>
      <c r="C271" s="94" t="s">
        <v>148</v>
      </c>
      <c r="D271" s="94"/>
      <c r="E271" s="95">
        <f aca="true" t="shared" si="5" ref="E271:G272">E272</f>
        <v>1071.1</v>
      </c>
      <c r="F271" s="95">
        <f t="shared" si="5"/>
        <v>0</v>
      </c>
      <c r="G271" s="95">
        <f t="shared" si="5"/>
        <v>1071.1</v>
      </c>
    </row>
    <row r="272" spans="1:7" ht="63">
      <c r="A272" s="47" t="s">
        <v>280</v>
      </c>
      <c r="B272" s="42" t="s">
        <v>123</v>
      </c>
      <c r="C272" s="42" t="s">
        <v>278</v>
      </c>
      <c r="D272" s="42"/>
      <c r="E272" s="43">
        <f t="shared" si="5"/>
        <v>1071.1</v>
      </c>
      <c r="F272" s="43">
        <f t="shared" si="5"/>
        <v>0</v>
      </c>
      <c r="G272" s="43">
        <f t="shared" si="5"/>
        <v>1071.1</v>
      </c>
    </row>
    <row r="273" spans="1:7" ht="31.5">
      <c r="A273" s="83" t="s">
        <v>12</v>
      </c>
      <c r="B273" s="42" t="s">
        <v>123</v>
      </c>
      <c r="C273" s="42" t="s">
        <v>278</v>
      </c>
      <c r="D273" s="42" t="s">
        <v>13</v>
      </c>
      <c r="E273" s="43">
        <v>1071.1</v>
      </c>
      <c r="F273" s="43"/>
      <c r="G273" s="43">
        <f>F273+E273</f>
        <v>1071.1</v>
      </c>
    </row>
    <row r="274" spans="1:7" ht="31.5">
      <c r="A274" s="32" t="s">
        <v>125</v>
      </c>
      <c r="B274" s="33" t="s">
        <v>126</v>
      </c>
      <c r="C274" s="98"/>
      <c r="D274" s="108"/>
      <c r="E274" s="31">
        <f>E275+E286</f>
        <v>26051.8</v>
      </c>
      <c r="F274" s="31">
        <f>F275+F286</f>
        <v>16212.800000000001</v>
      </c>
      <c r="G274" s="31">
        <f>G275+G286</f>
        <v>42264.6</v>
      </c>
    </row>
    <row r="275" spans="1:7" ht="47.25">
      <c r="A275" s="99" t="s">
        <v>75</v>
      </c>
      <c r="B275" s="94" t="s">
        <v>126</v>
      </c>
      <c r="C275" s="93" t="s">
        <v>242</v>
      </c>
      <c r="D275" s="93" t="s">
        <v>0</v>
      </c>
      <c r="E275" s="100">
        <f>E283+E276</f>
        <v>1691.7</v>
      </c>
      <c r="F275" s="100">
        <f>F283+F276</f>
        <v>16212.800000000001</v>
      </c>
      <c r="G275" s="100">
        <f>G283+G276</f>
        <v>17904.5</v>
      </c>
    </row>
    <row r="276" spans="1:7" ht="47.25">
      <c r="A276" s="11" t="s">
        <v>117</v>
      </c>
      <c r="B276" s="101" t="s">
        <v>126</v>
      </c>
      <c r="C276" s="12" t="s">
        <v>246</v>
      </c>
      <c r="D276" s="12" t="s">
        <v>0</v>
      </c>
      <c r="E276" s="117">
        <f>E277+E279+E281</f>
        <v>0</v>
      </c>
      <c r="F276" s="117">
        <f>F277+F279+F281</f>
        <v>13212.800000000001</v>
      </c>
      <c r="G276" s="117">
        <f>G277+G279+G281</f>
        <v>13212.800000000001</v>
      </c>
    </row>
    <row r="277" spans="1:7" ht="78.75">
      <c r="A277" s="23" t="s">
        <v>379</v>
      </c>
      <c r="B277" s="42" t="s">
        <v>126</v>
      </c>
      <c r="C277" s="42" t="s">
        <v>380</v>
      </c>
      <c r="D277" s="22"/>
      <c r="E277" s="36">
        <f>E278</f>
        <v>0</v>
      </c>
      <c r="F277" s="36">
        <f>F278</f>
        <v>10076.2</v>
      </c>
      <c r="G277" s="36">
        <f>G278</f>
        <v>10076.2</v>
      </c>
    </row>
    <row r="278" spans="1:7" ht="31.5">
      <c r="A278" s="23" t="s">
        <v>33</v>
      </c>
      <c r="B278" s="42" t="s">
        <v>126</v>
      </c>
      <c r="C278" s="42" t="s">
        <v>380</v>
      </c>
      <c r="D278" s="22" t="s">
        <v>28</v>
      </c>
      <c r="E278" s="36"/>
      <c r="F278" s="36">
        <v>10076.2</v>
      </c>
      <c r="G278" s="36">
        <f>E278+F278</f>
        <v>10076.2</v>
      </c>
    </row>
    <row r="279" spans="1:7" ht="78.75">
      <c r="A279" s="23" t="s">
        <v>379</v>
      </c>
      <c r="B279" s="42" t="s">
        <v>126</v>
      </c>
      <c r="C279" s="42" t="s">
        <v>381</v>
      </c>
      <c r="D279" s="22"/>
      <c r="E279" s="36">
        <f>E280</f>
        <v>0</v>
      </c>
      <c r="F279" s="36">
        <f>F280</f>
        <v>2923</v>
      </c>
      <c r="G279" s="36">
        <f>G280</f>
        <v>2923</v>
      </c>
    </row>
    <row r="280" spans="1:7" ht="31.5">
      <c r="A280" s="23" t="s">
        <v>33</v>
      </c>
      <c r="B280" s="42" t="s">
        <v>126</v>
      </c>
      <c r="C280" s="42" t="s">
        <v>381</v>
      </c>
      <c r="D280" s="22" t="s">
        <v>28</v>
      </c>
      <c r="E280" s="36"/>
      <c r="F280" s="36">
        <v>2923</v>
      </c>
      <c r="G280" s="36">
        <f>E280+F280</f>
        <v>2923</v>
      </c>
    </row>
    <row r="281" spans="1:7" ht="78.75">
      <c r="A281" s="23" t="s">
        <v>257</v>
      </c>
      <c r="B281" s="42" t="s">
        <v>126</v>
      </c>
      <c r="C281" s="42" t="s">
        <v>264</v>
      </c>
      <c r="D281" s="42"/>
      <c r="E281" s="36">
        <f>E282</f>
        <v>0</v>
      </c>
      <c r="F281" s="36">
        <f>F282</f>
        <v>213.6</v>
      </c>
      <c r="G281" s="36">
        <f>G282</f>
        <v>213.6</v>
      </c>
    </row>
    <row r="282" spans="1:7" ht="31.5">
      <c r="A282" s="23" t="s">
        <v>33</v>
      </c>
      <c r="B282" s="42" t="s">
        <v>126</v>
      </c>
      <c r="C282" s="42" t="s">
        <v>264</v>
      </c>
      <c r="D282" s="42" t="s">
        <v>28</v>
      </c>
      <c r="E282" s="36"/>
      <c r="F282" s="36">
        <v>213.6</v>
      </c>
      <c r="G282" s="36">
        <f>E282+F282</f>
        <v>213.6</v>
      </c>
    </row>
    <row r="283" spans="1:7" ht="15.75">
      <c r="A283" s="11" t="s">
        <v>361</v>
      </c>
      <c r="B283" s="101" t="s">
        <v>126</v>
      </c>
      <c r="C283" s="12" t="s">
        <v>353</v>
      </c>
      <c r="D283" s="12" t="s">
        <v>0</v>
      </c>
      <c r="E283" s="13">
        <f aca="true" t="shared" si="6" ref="E283:G284">E284</f>
        <v>1691.7</v>
      </c>
      <c r="F283" s="13">
        <f t="shared" si="6"/>
        <v>3000</v>
      </c>
      <c r="G283" s="13">
        <f t="shared" si="6"/>
        <v>4691.7</v>
      </c>
    </row>
    <row r="284" spans="1:7" ht="19.5" customHeight="1">
      <c r="A284" s="24" t="s">
        <v>79</v>
      </c>
      <c r="B284" s="42" t="s">
        <v>126</v>
      </c>
      <c r="C284" s="22" t="s">
        <v>352</v>
      </c>
      <c r="D284" s="22"/>
      <c r="E284" s="21">
        <f t="shared" si="6"/>
        <v>1691.7</v>
      </c>
      <c r="F284" s="21">
        <f t="shared" si="6"/>
        <v>3000</v>
      </c>
      <c r="G284" s="21">
        <f t="shared" si="6"/>
        <v>4691.7</v>
      </c>
    </row>
    <row r="285" spans="1:7" ht="31.5">
      <c r="A285" s="54" t="s">
        <v>15</v>
      </c>
      <c r="B285" s="42" t="s">
        <v>126</v>
      </c>
      <c r="C285" s="22" t="s">
        <v>352</v>
      </c>
      <c r="D285" s="22" t="s">
        <v>10</v>
      </c>
      <c r="E285" s="21">
        <v>1691.7</v>
      </c>
      <c r="F285" s="21">
        <v>3000</v>
      </c>
      <c r="G285" s="21">
        <f>E285+F285</f>
        <v>4691.7</v>
      </c>
    </row>
    <row r="286" spans="1:7" ht="31.5">
      <c r="A286" s="99" t="s">
        <v>97</v>
      </c>
      <c r="B286" s="94" t="s">
        <v>126</v>
      </c>
      <c r="C286" s="93" t="s">
        <v>212</v>
      </c>
      <c r="D286" s="93" t="s">
        <v>0</v>
      </c>
      <c r="E286" s="100">
        <f>E287</f>
        <v>24360.1</v>
      </c>
      <c r="F286" s="100">
        <f>F287</f>
        <v>0</v>
      </c>
      <c r="G286" s="100">
        <f>G287</f>
        <v>24360.1</v>
      </c>
    </row>
    <row r="287" spans="1:7" ht="31.5">
      <c r="A287" s="11" t="s">
        <v>99</v>
      </c>
      <c r="B287" s="101" t="s">
        <v>126</v>
      </c>
      <c r="C287" s="12" t="s">
        <v>215</v>
      </c>
      <c r="D287" s="12" t="s">
        <v>0</v>
      </c>
      <c r="E287" s="13">
        <f>E288+E290+E292+E296</f>
        <v>24360.1</v>
      </c>
      <c r="F287" s="13">
        <f>F288+F290+F292+F296</f>
        <v>0</v>
      </c>
      <c r="G287" s="13">
        <f>G288+G290+G292+G296</f>
        <v>24360.1</v>
      </c>
    </row>
    <row r="288" spans="1:7" ht="47.25">
      <c r="A288" s="56" t="s">
        <v>66</v>
      </c>
      <c r="B288" s="42" t="s">
        <v>126</v>
      </c>
      <c r="C288" s="42" t="s">
        <v>216</v>
      </c>
      <c r="D288" s="22"/>
      <c r="E288" s="21">
        <f>E289</f>
        <v>3673</v>
      </c>
      <c r="F288" s="21">
        <f>F289</f>
        <v>0</v>
      </c>
      <c r="G288" s="21">
        <f>G289</f>
        <v>3673</v>
      </c>
    </row>
    <row r="289" spans="1:7" ht="31.5">
      <c r="A289" s="45" t="s">
        <v>15</v>
      </c>
      <c r="B289" s="42" t="s">
        <v>126</v>
      </c>
      <c r="C289" s="42" t="s">
        <v>216</v>
      </c>
      <c r="D289" s="42" t="s">
        <v>10</v>
      </c>
      <c r="E289" s="21">
        <v>3673</v>
      </c>
      <c r="F289" s="21"/>
      <c r="G289" s="21">
        <f>E289+F289</f>
        <v>3673</v>
      </c>
    </row>
    <row r="290" spans="1:7" ht="19.5" customHeight="1">
      <c r="A290" s="56" t="s">
        <v>20</v>
      </c>
      <c r="B290" s="42" t="s">
        <v>126</v>
      </c>
      <c r="C290" s="42" t="s">
        <v>217</v>
      </c>
      <c r="D290" s="22"/>
      <c r="E290" s="21">
        <f>E291</f>
        <v>300</v>
      </c>
      <c r="F290" s="21">
        <f>F291</f>
        <v>0</v>
      </c>
      <c r="G290" s="21">
        <f>G291</f>
        <v>300</v>
      </c>
    </row>
    <row r="291" spans="1:7" ht="31.5">
      <c r="A291" s="45" t="s">
        <v>15</v>
      </c>
      <c r="B291" s="42" t="s">
        <v>126</v>
      </c>
      <c r="C291" s="42" t="s">
        <v>217</v>
      </c>
      <c r="D291" s="42" t="s">
        <v>10</v>
      </c>
      <c r="E291" s="21">
        <v>300</v>
      </c>
      <c r="F291" s="21"/>
      <c r="G291" s="21">
        <f>E291+F291</f>
        <v>300</v>
      </c>
    </row>
    <row r="292" spans="1:7" ht="31.5">
      <c r="A292" s="56" t="s">
        <v>16</v>
      </c>
      <c r="B292" s="42" t="s">
        <v>126</v>
      </c>
      <c r="C292" s="42" t="s">
        <v>218</v>
      </c>
      <c r="D292" s="22"/>
      <c r="E292" s="21">
        <f>SUM(E293:E295)</f>
        <v>15972.1</v>
      </c>
      <c r="F292" s="21">
        <f>SUM(F293:F295)</f>
        <v>0</v>
      </c>
      <c r="G292" s="21">
        <f>SUM(G293:G295)</f>
        <v>15972.1</v>
      </c>
    </row>
    <row r="293" spans="1:7" ht="63">
      <c r="A293" s="55" t="s">
        <v>17</v>
      </c>
      <c r="B293" s="42" t="s">
        <v>126</v>
      </c>
      <c r="C293" s="42" t="s">
        <v>218</v>
      </c>
      <c r="D293" s="42" t="s">
        <v>18</v>
      </c>
      <c r="E293" s="21">
        <f>14293.5-148</f>
        <v>14145.5</v>
      </c>
      <c r="F293" s="21"/>
      <c r="G293" s="21">
        <f>E293+F293</f>
        <v>14145.5</v>
      </c>
    </row>
    <row r="294" spans="1:7" ht="31.5">
      <c r="A294" s="45" t="s">
        <v>15</v>
      </c>
      <c r="B294" s="42" t="s">
        <v>126</v>
      </c>
      <c r="C294" s="42" t="s">
        <v>218</v>
      </c>
      <c r="D294" s="42" t="s">
        <v>10</v>
      </c>
      <c r="E294" s="21">
        <v>1811.6</v>
      </c>
      <c r="F294" s="21"/>
      <c r="G294" s="21">
        <f>E294+F294</f>
        <v>1811.6</v>
      </c>
    </row>
    <row r="295" spans="1:7" ht="15.75">
      <c r="A295" s="23" t="s">
        <v>11</v>
      </c>
      <c r="B295" s="42" t="s">
        <v>126</v>
      </c>
      <c r="C295" s="42" t="s">
        <v>218</v>
      </c>
      <c r="D295" s="42" t="s">
        <v>14</v>
      </c>
      <c r="E295" s="21">
        <v>15</v>
      </c>
      <c r="F295" s="21"/>
      <c r="G295" s="21">
        <f>E295+F295</f>
        <v>15</v>
      </c>
    </row>
    <row r="296" spans="1:7" ht="31.5">
      <c r="A296" s="56" t="s">
        <v>21</v>
      </c>
      <c r="B296" s="42" t="s">
        <v>126</v>
      </c>
      <c r="C296" s="42" t="s">
        <v>219</v>
      </c>
      <c r="D296" s="22"/>
      <c r="E296" s="21">
        <f>E298+E299+E297</f>
        <v>4415</v>
      </c>
      <c r="F296" s="21">
        <f>F298+F299+F297</f>
        <v>0</v>
      </c>
      <c r="G296" s="21">
        <f>G298+G299+G297</f>
        <v>4415</v>
      </c>
    </row>
    <row r="297" spans="1:7" ht="63">
      <c r="A297" s="44" t="s">
        <v>17</v>
      </c>
      <c r="B297" s="42" t="s">
        <v>126</v>
      </c>
      <c r="C297" s="42" t="s">
        <v>219</v>
      </c>
      <c r="D297" s="22" t="s">
        <v>18</v>
      </c>
      <c r="E297" s="21">
        <f>1068.1-61</f>
        <v>1007.0999999999999</v>
      </c>
      <c r="F297" s="21"/>
      <c r="G297" s="21">
        <f>E297+F297</f>
        <v>1007.0999999999999</v>
      </c>
    </row>
    <row r="298" spans="1:7" ht="31.5">
      <c r="A298" s="45" t="s">
        <v>15</v>
      </c>
      <c r="B298" s="42" t="s">
        <v>126</v>
      </c>
      <c r="C298" s="42" t="s">
        <v>219</v>
      </c>
      <c r="D298" s="42" t="s">
        <v>10</v>
      </c>
      <c r="E298" s="21">
        <v>2707.9</v>
      </c>
      <c r="F298" s="21"/>
      <c r="G298" s="21">
        <f>E298+F298</f>
        <v>2707.9</v>
      </c>
    </row>
    <row r="299" spans="1:7" ht="15.75">
      <c r="A299" s="74" t="s">
        <v>11</v>
      </c>
      <c r="B299" s="42" t="s">
        <v>126</v>
      </c>
      <c r="C299" s="42" t="s">
        <v>219</v>
      </c>
      <c r="D299" s="42" t="s">
        <v>14</v>
      </c>
      <c r="E299" s="21">
        <v>700</v>
      </c>
      <c r="F299" s="21"/>
      <c r="G299" s="21">
        <f>E299+F299</f>
        <v>700</v>
      </c>
    </row>
    <row r="300" spans="1:7" ht="15.75">
      <c r="A300" s="32" t="s">
        <v>127</v>
      </c>
      <c r="B300" s="33" t="s">
        <v>128</v>
      </c>
      <c r="C300" s="109"/>
      <c r="D300" s="109"/>
      <c r="E300" s="31">
        <f>E301+E350</f>
        <v>1062493.4</v>
      </c>
      <c r="F300" s="31">
        <f>F301+F350</f>
        <v>709.8999999999999</v>
      </c>
      <c r="G300" s="31">
        <f>G301+G350</f>
        <v>1063203.3</v>
      </c>
    </row>
    <row r="301" spans="1:7" ht="31.5">
      <c r="A301" s="99" t="s">
        <v>92</v>
      </c>
      <c r="B301" s="94" t="s">
        <v>128</v>
      </c>
      <c r="C301" s="93" t="s">
        <v>163</v>
      </c>
      <c r="D301" s="93" t="s">
        <v>0</v>
      </c>
      <c r="E301" s="100">
        <f>E302+E314+E330+E337+E342</f>
        <v>1061297.9</v>
      </c>
      <c r="F301" s="100">
        <f>F302+F314+F330+F337+F342</f>
        <v>709.8999999999999</v>
      </c>
      <c r="G301" s="100">
        <f>G302+G314+G330+G337+G342</f>
        <v>1062007.8</v>
      </c>
    </row>
    <row r="302" spans="1:7" ht="31.5">
      <c r="A302" s="11" t="s">
        <v>129</v>
      </c>
      <c r="B302" s="110" t="s">
        <v>128</v>
      </c>
      <c r="C302" s="12" t="s">
        <v>164</v>
      </c>
      <c r="D302" s="12" t="s">
        <v>0</v>
      </c>
      <c r="E302" s="13">
        <f>E303+E309+E307+E312+E305</f>
        <v>387094.60000000003</v>
      </c>
      <c r="F302" s="13">
        <f>F303+F309+F307+F312+F305</f>
        <v>-77.7</v>
      </c>
      <c r="G302" s="13">
        <f>G303+G309+G307+G312+G305</f>
        <v>387016.9</v>
      </c>
    </row>
    <row r="303" spans="1:7" ht="31.5">
      <c r="A303" s="40" t="s">
        <v>29</v>
      </c>
      <c r="B303" s="42" t="s">
        <v>128</v>
      </c>
      <c r="C303" s="42" t="s">
        <v>162</v>
      </c>
      <c r="D303" s="42"/>
      <c r="E303" s="43">
        <f>E304</f>
        <v>68598.1</v>
      </c>
      <c r="F303" s="43">
        <f>F304</f>
        <v>-77.7</v>
      </c>
      <c r="G303" s="43">
        <f>G304</f>
        <v>68520.40000000001</v>
      </c>
    </row>
    <row r="304" spans="1:7" ht="31.5">
      <c r="A304" s="40" t="s">
        <v>12</v>
      </c>
      <c r="B304" s="42" t="s">
        <v>128</v>
      </c>
      <c r="C304" s="42" t="s">
        <v>162</v>
      </c>
      <c r="D304" s="42" t="s">
        <v>13</v>
      </c>
      <c r="E304" s="37">
        <v>68598.1</v>
      </c>
      <c r="F304" s="37">
        <v>-77.7</v>
      </c>
      <c r="G304" s="37">
        <f>E304+F304</f>
        <v>68520.40000000001</v>
      </c>
    </row>
    <row r="305" spans="1:7" ht="47.25">
      <c r="A305" s="40" t="s">
        <v>82</v>
      </c>
      <c r="B305" s="42" t="s">
        <v>128</v>
      </c>
      <c r="C305" s="42" t="s">
        <v>166</v>
      </c>
      <c r="D305" s="42"/>
      <c r="E305" s="43">
        <f>E306</f>
        <v>284279.9</v>
      </c>
      <c r="F305" s="43">
        <f>F306</f>
        <v>0</v>
      </c>
      <c r="G305" s="43">
        <f>G306</f>
        <v>284279.9</v>
      </c>
    </row>
    <row r="306" spans="1:7" ht="31.5">
      <c r="A306" s="40" t="s">
        <v>12</v>
      </c>
      <c r="B306" s="42" t="s">
        <v>128</v>
      </c>
      <c r="C306" s="42" t="s">
        <v>166</v>
      </c>
      <c r="D306" s="42" t="s">
        <v>13</v>
      </c>
      <c r="E306" s="43">
        <v>284279.9</v>
      </c>
      <c r="F306" s="43"/>
      <c r="G306" s="43">
        <f>E306+F306</f>
        <v>284279.9</v>
      </c>
    </row>
    <row r="307" spans="1:7" ht="31.5">
      <c r="A307" s="40" t="s">
        <v>30</v>
      </c>
      <c r="B307" s="27" t="s">
        <v>128</v>
      </c>
      <c r="C307" s="42" t="s">
        <v>165</v>
      </c>
      <c r="D307" s="42"/>
      <c r="E307" s="43">
        <f>E308</f>
        <v>7000</v>
      </c>
      <c r="F307" s="43">
        <f>F308</f>
        <v>0</v>
      </c>
      <c r="G307" s="43">
        <f>G308</f>
        <v>7000</v>
      </c>
    </row>
    <row r="308" spans="1:7" ht="31.5">
      <c r="A308" s="40" t="s">
        <v>12</v>
      </c>
      <c r="B308" s="22" t="s">
        <v>128</v>
      </c>
      <c r="C308" s="42" t="s">
        <v>165</v>
      </c>
      <c r="D308" s="42" t="s">
        <v>13</v>
      </c>
      <c r="E308" s="43">
        <v>7000</v>
      </c>
      <c r="F308" s="43"/>
      <c r="G308" s="43">
        <f>E308+F308</f>
        <v>7000</v>
      </c>
    </row>
    <row r="309" spans="1:7" ht="78.75">
      <c r="A309" s="40" t="s">
        <v>81</v>
      </c>
      <c r="B309" s="42" t="s">
        <v>128</v>
      </c>
      <c r="C309" s="42" t="s">
        <v>167</v>
      </c>
      <c r="D309" s="42"/>
      <c r="E309" s="43">
        <f>E311+E310</f>
        <v>25387.6</v>
      </c>
      <c r="F309" s="43">
        <f>F311+F310</f>
        <v>0</v>
      </c>
      <c r="G309" s="43">
        <f>G311+G310</f>
        <v>25387.6</v>
      </c>
    </row>
    <row r="310" spans="1:7" ht="15.75">
      <c r="A310" s="40" t="s">
        <v>31</v>
      </c>
      <c r="B310" s="42" t="s">
        <v>128</v>
      </c>
      <c r="C310" s="42" t="s">
        <v>167</v>
      </c>
      <c r="D310" s="42" t="s">
        <v>19</v>
      </c>
      <c r="E310" s="43">
        <v>1408.8</v>
      </c>
      <c r="F310" s="43"/>
      <c r="G310" s="43">
        <f>E310+F310</f>
        <v>1408.8</v>
      </c>
    </row>
    <row r="311" spans="1:7" ht="31.5">
      <c r="A311" s="40" t="s">
        <v>12</v>
      </c>
      <c r="B311" s="42" t="s">
        <v>128</v>
      </c>
      <c r="C311" s="42" t="s">
        <v>167</v>
      </c>
      <c r="D311" s="42" t="s">
        <v>13</v>
      </c>
      <c r="E311" s="43">
        <v>23978.8</v>
      </c>
      <c r="F311" s="43"/>
      <c r="G311" s="43">
        <f>E311+F311</f>
        <v>23978.8</v>
      </c>
    </row>
    <row r="312" spans="1:7" ht="94.5">
      <c r="A312" s="57" t="s">
        <v>286</v>
      </c>
      <c r="B312" s="42" t="s">
        <v>128</v>
      </c>
      <c r="C312" s="42" t="s">
        <v>168</v>
      </c>
      <c r="D312" s="42"/>
      <c r="E312" s="43">
        <f>E313</f>
        <v>1829</v>
      </c>
      <c r="F312" s="43">
        <f>F313</f>
        <v>0</v>
      </c>
      <c r="G312" s="43">
        <f>G313</f>
        <v>1829</v>
      </c>
    </row>
    <row r="313" spans="1:7" ht="15.75">
      <c r="A313" s="40" t="s">
        <v>31</v>
      </c>
      <c r="B313" s="42" t="s">
        <v>128</v>
      </c>
      <c r="C313" s="42" t="s">
        <v>168</v>
      </c>
      <c r="D313" s="42" t="s">
        <v>19</v>
      </c>
      <c r="E313" s="43">
        <v>1829</v>
      </c>
      <c r="F313" s="43"/>
      <c r="G313" s="43">
        <f>E313+F313</f>
        <v>1829</v>
      </c>
    </row>
    <row r="314" spans="1:7" ht="31.5">
      <c r="A314" s="11" t="s">
        <v>93</v>
      </c>
      <c r="B314" s="110" t="s">
        <v>128</v>
      </c>
      <c r="C314" s="12" t="s">
        <v>169</v>
      </c>
      <c r="D314" s="12" t="s">
        <v>0</v>
      </c>
      <c r="E314" s="13">
        <f>E315+E319+E328+E326+E317+E324+E322</f>
        <v>578135.6</v>
      </c>
      <c r="F314" s="13">
        <f>F315+F319+F328+F326+F317+F324+F322</f>
        <v>77.7</v>
      </c>
      <c r="G314" s="13">
        <f>G315+G319+G328+G326+G317+G324+G322</f>
        <v>578213.3</v>
      </c>
    </row>
    <row r="315" spans="1:7" ht="31.5">
      <c r="A315" s="40" t="s">
        <v>29</v>
      </c>
      <c r="B315" s="42" t="s">
        <v>128</v>
      </c>
      <c r="C315" s="42" t="s">
        <v>170</v>
      </c>
      <c r="D315" s="42"/>
      <c r="E315" s="43">
        <f>E316</f>
        <v>108492.9</v>
      </c>
      <c r="F315" s="43">
        <f>F316</f>
        <v>40.7</v>
      </c>
      <c r="G315" s="43">
        <f>G316</f>
        <v>108533.59999999999</v>
      </c>
    </row>
    <row r="316" spans="1:7" ht="31.5">
      <c r="A316" s="40" t="s">
        <v>12</v>
      </c>
      <c r="B316" s="22" t="s">
        <v>128</v>
      </c>
      <c r="C316" s="42" t="s">
        <v>170</v>
      </c>
      <c r="D316" s="42" t="s">
        <v>13</v>
      </c>
      <c r="E316" s="37">
        <v>108492.9</v>
      </c>
      <c r="F316" s="37">
        <v>40.7</v>
      </c>
      <c r="G316" s="37">
        <f>E316+F316</f>
        <v>108533.59999999999</v>
      </c>
    </row>
    <row r="317" spans="1:7" ht="47.25">
      <c r="A317" s="40" t="s">
        <v>82</v>
      </c>
      <c r="B317" s="22" t="s">
        <v>128</v>
      </c>
      <c r="C317" s="42" t="s">
        <v>172</v>
      </c>
      <c r="D317" s="42"/>
      <c r="E317" s="43">
        <f>E318</f>
        <v>441630.5</v>
      </c>
      <c r="F317" s="43">
        <f>F318</f>
        <v>0</v>
      </c>
      <c r="G317" s="43">
        <f>G318</f>
        <v>441630.5</v>
      </c>
    </row>
    <row r="318" spans="1:7" ht="31.5">
      <c r="A318" s="40" t="s">
        <v>12</v>
      </c>
      <c r="B318" s="42" t="s">
        <v>128</v>
      </c>
      <c r="C318" s="42" t="s">
        <v>172</v>
      </c>
      <c r="D318" s="42" t="s">
        <v>13</v>
      </c>
      <c r="E318" s="43">
        <v>441630.5</v>
      </c>
      <c r="F318" s="43"/>
      <c r="G318" s="43">
        <f>E318+F318</f>
        <v>441630.5</v>
      </c>
    </row>
    <row r="319" spans="1:7" ht="31.5">
      <c r="A319" s="40" t="s">
        <v>32</v>
      </c>
      <c r="B319" s="42" t="s">
        <v>128</v>
      </c>
      <c r="C319" s="42" t="s">
        <v>180</v>
      </c>
      <c r="D319" s="42"/>
      <c r="E319" s="43">
        <f>E320+E321</f>
        <v>3164.1</v>
      </c>
      <c r="F319" s="43">
        <f>F320+F321</f>
        <v>30</v>
      </c>
      <c r="G319" s="43">
        <f>G320+G321</f>
        <v>3194.1</v>
      </c>
    </row>
    <row r="320" spans="1:7" ht="31.5">
      <c r="A320" s="23" t="s">
        <v>33</v>
      </c>
      <c r="B320" s="42" t="s">
        <v>128</v>
      </c>
      <c r="C320" s="42" t="s">
        <v>180</v>
      </c>
      <c r="D320" s="42" t="s">
        <v>28</v>
      </c>
      <c r="E320" s="43">
        <v>3164.1</v>
      </c>
      <c r="F320" s="43"/>
      <c r="G320" s="43">
        <f>E320+F320</f>
        <v>3164.1</v>
      </c>
    </row>
    <row r="321" spans="1:7" ht="31.5">
      <c r="A321" s="23" t="s">
        <v>12</v>
      </c>
      <c r="B321" s="42" t="s">
        <v>128</v>
      </c>
      <c r="C321" s="42" t="s">
        <v>180</v>
      </c>
      <c r="D321" s="42" t="s">
        <v>13</v>
      </c>
      <c r="E321" s="43">
        <v>0</v>
      </c>
      <c r="F321" s="43">
        <v>30</v>
      </c>
      <c r="G321" s="43">
        <f>E321+F321</f>
        <v>30</v>
      </c>
    </row>
    <row r="322" spans="1:7" ht="31.5">
      <c r="A322" s="40" t="s">
        <v>298</v>
      </c>
      <c r="B322" s="42" t="s">
        <v>128</v>
      </c>
      <c r="C322" s="42" t="s">
        <v>337</v>
      </c>
      <c r="D322" s="42"/>
      <c r="E322" s="43">
        <f>E323</f>
        <v>30</v>
      </c>
      <c r="F322" s="43">
        <f>F323</f>
        <v>7</v>
      </c>
      <c r="G322" s="43">
        <f>G323</f>
        <v>37</v>
      </c>
    </row>
    <row r="323" spans="1:7" ht="31.5">
      <c r="A323" s="40" t="s">
        <v>12</v>
      </c>
      <c r="B323" s="42" t="s">
        <v>128</v>
      </c>
      <c r="C323" s="42" t="s">
        <v>337</v>
      </c>
      <c r="D323" s="42" t="s">
        <v>13</v>
      </c>
      <c r="E323" s="43">
        <v>30</v>
      </c>
      <c r="F323" s="43">
        <v>7</v>
      </c>
      <c r="G323" s="43">
        <f>E323+F323</f>
        <v>37</v>
      </c>
    </row>
    <row r="324" spans="1:7" ht="63">
      <c r="A324" s="40" t="s">
        <v>141</v>
      </c>
      <c r="B324" s="42" t="s">
        <v>128</v>
      </c>
      <c r="C324" s="27" t="s">
        <v>270</v>
      </c>
      <c r="D324" s="42"/>
      <c r="E324" s="37">
        <f>E325</f>
        <v>20738.4</v>
      </c>
      <c r="F324" s="37">
        <f>F325</f>
        <v>0</v>
      </c>
      <c r="G324" s="37">
        <f>G325</f>
        <v>20738.4</v>
      </c>
    </row>
    <row r="325" spans="1:7" ht="31.5">
      <c r="A325" s="40" t="s">
        <v>12</v>
      </c>
      <c r="B325" s="42" t="s">
        <v>128</v>
      </c>
      <c r="C325" s="27" t="s">
        <v>270</v>
      </c>
      <c r="D325" s="42" t="s">
        <v>13</v>
      </c>
      <c r="E325" s="37">
        <f>20531+207.4</f>
        <v>20738.4</v>
      </c>
      <c r="F325" s="37"/>
      <c r="G325" s="37">
        <f>E325+F325</f>
        <v>20738.4</v>
      </c>
    </row>
    <row r="326" spans="1:7" ht="63">
      <c r="A326" s="40" t="s">
        <v>130</v>
      </c>
      <c r="B326" s="42" t="s">
        <v>128</v>
      </c>
      <c r="C326" s="42" t="s">
        <v>171</v>
      </c>
      <c r="D326" s="42"/>
      <c r="E326" s="43">
        <f>E327</f>
        <v>18.7</v>
      </c>
      <c r="F326" s="43">
        <f>F327</f>
        <v>0</v>
      </c>
      <c r="G326" s="43">
        <f>G327</f>
        <v>18.7</v>
      </c>
    </row>
    <row r="327" spans="1:7" ht="15.75">
      <c r="A327" s="40" t="s">
        <v>31</v>
      </c>
      <c r="B327" s="42" t="s">
        <v>128</v>
      </c>
      <c r="C327" s="42" t="s">
        <v>171</v>
      </c>
      <c r="D327" s="42" t="s">
        <v>19</v>
      </c>
      <c r="E327" s="43">
        <v>18.7</v>
      </c>
      <c r="F327" s="43"/>
      <c r="G327" s="43">
        <f>E327+F327</f>
        <v>18.7</v>
      </c>
    </row>
    <row r="328" spans="1:7" ht="94.5">
      <c r="A328" s="57" t="s">
        <v>286</v>
      </c>
      <c r="B328" s="42" t="s">
        <v>128</v>
      </c>
      <c r="C328" s="42" t="s">
        <v>173</v>
      </c>
      <c r="D328" s="42"/>
      <c r="E328" s="43">
        <f>E329</f>
        <v>4061</v>
      </c>
      <c r="F328" s="43">
        <f>F329</f>
        <v>0</v>
      </c>
      <c r="G328" s="43">
        <f>G329</f>
        <v>4061</v>
      </c>
    </row>
    <row r="329" spans="1:7" ht="15.75">
      <c r="A329" s="40" t="s">
        <v>31</v>
      </c>
      <c r="B329" s="42" t="s">
        <v>128</v>
      </c>
      <c r="C329" s="42" t="s">
        <v>173</v>
      </c>
      <c r="D329" s="42" t="s">
        <v>19</v>
      </c>
      <c r="E329" s="43">
        <v>4061</v>
      </c>
      <c r="F329" s="43"/>
      <c r="G329" s="43">
        <f>E329+F329</f>
        <v>4061</v>
      </c>
    </row>
    <row r="330" spans="1:7" ht="15.75">
      <c r="A330" s="11" t="s">
        <v>94</v>
      </c>
      <c r="B330" s="110" t="s">
        <v>128</v>
      </c>
      <c r="C330" s="12" t="s">
        <v>174</v>
      </c>
      <c r="D330" s="12" t="s">
        <v>0</v>
      </c>
      <c r="E330" s="13">
        <f>E331+E335+E333</f>
        <v>30434.6</v>
      </c>
      <c r="F330" s="13">
        <f>F331+F335+F333</f>
        <v>709.8999999999999</v>
      </c>
      <c r="G330" s="13">
        <f>G331+G335+G333</f>
        <v>31144.5</v>
      </c>
    </row>
    <row r="331" spans="1:7" ht="31.5">
      <c r="A331" s="40" t="s">
        <v>29</v>
      </c>
      <c r="B331" s="42" t="s">
        <v>128</v>
      </c>
      <c r="C331" s="42" t="s">
        <v>175</v>
      </c>
      <c r="D331" s="42"/>
      <c r="E331" s="43">
        <f>E332</f>
        <v>30265.6</v>
      </c>
      <c r="F331" s="43">
        <f>F332</f>
        <v>-1555.8</v>
      </c>
      <c r="G331" s="43">
        <f>G332</f>
        <v>28709.8</v>
      </c>
    </row>
    <row r="332" spans="1:7" ht="31.5">
      <c r="A332" s="40" t="s">
        <v>12</v>
      </c>
      <c r="B332" s="42" t="s">
        <v>128</v>
      </c>
      <c r="C332" s="42" t="s">
        <v>175</v>
      </c>
      <c r="D332" s="42" t="s">
        <v>13</v>
      </c>
      <c r="E332" s="37">
        <v>30265.6</v>
      </c>
      <c r="F332" s="37">
        <f>-1524.3-31.5</f>
        <v>-1555.8</v>
      </c>
      <c r="G332" s="37">
        <f>F332+E332</f>
        <v>28709.8</v>
      </c>
    </row>
    <row r="333" spans="1:7" ht="63">
      <c r="A333" s="40" t="s">
        <v>395</v>
      </c>
      <c r="B333" s="42" t="s">
        <v>128</v>
      </c>
      <c r="C333" s="42" t="s">
        <v>398</v>
      </c>
      <c r="D333" s="42"/>
      <c r="E333" s="37">
        <f>E334</f>
        <v>0</v>
      </c>
      <c r="F333" s="37">
        <f>F334</f>
        <v>2265.7</v>
      </c>
      <c r="G333" s="37">
        <f>G334</f>
        <v>2265.7</v>
      </c>
    </row>
    <row r="334" spans="1:7" ht="31.5">
      <c r="A334" s="40" t="s">
        <v>12</v>
      </c>
      <c r="B334" s="42" t="s">
        <v>128</v>
      </c>
      <c r="C334" s="42" t="s">
        <v>398</v>
      </c>
      <c r="D334" s="42" t="s">
        <v>13</v>
      </c>
      <c r="E334" s="37"/>
      <c r="F334" s="37">
        <f>2234.2+31.5</f>
        <v>2265.7</v>
      </c>
      <c r="G334" s="37">
        <f>E334+F334</f>
        <v>2265.7</v>
      </c>
    </row>
    <row r="335" spans="1:7" ht="94.5">
      <c r="A335" s="57" t="s">
        <v>286</v>
      </c>
      <c r="B335" s="42" t="s">
        <v>128</v>
      </c>
      <c r="C335" s="42" t="s">
        <v>176</v>
      </c>
      <c r="D335" s="42"/>
      <c r="E335" s="43">
        <f>E336</f>
        <v>169</v>
      </c>
      <c r="F335" s="43">
        <f>F336</f>
        <v>0</v>
      </c>
      <c r="G335" s="43">
        <f>G336</f>
        <v>169</v>
      </c>
    </row>
    <row r="336" spans="1:7" ht="15.75">
      <c r="A336" s="40" t="s">
        <v>31</v>
      </c>
      <c r="B336" s="42" t="s">
        <v>128</v>
      </c>
      <c r="C336" s="42" t="s">
        <v>176</v>
      </c>
      <c r="D336" s="42" t="s">
        <v>19</v>
      </c>
      <c r="E336" s="43">
        <v>169</v>
      </c>
      <c r="F336" s="43"/>
      <c r="G336" s="43">
        <f>E336+F336</f>
        <v>169</v>
      </c>
    </row>
    <row r="337" spans="1:7" ht="31.5">
      <c r="A337" s="11" t="s">
        <v>95</v>
      </c>
      <c r="B337" s="110" t="s">
        <v>128</v>
      </c>
      <c r="C337" s="12" t="s">
        <v>184</v>
      </c>
      <c r="D337" s="12" t="s">
        <v>0</v>
      </c>
      <c r="E337" s="13">
        <f>E338</f>
        <v>5396.099999999999</v>
      </c>
      <c r="F337" s="13">
        <f>F338</f>
        <v>0</v>
      </c>
      <c r="G337" s="13">
        <f>G338</f>
        <v>5396.099999999999</v>
      </c>
    </row>
    <row r="338" spans="1:7" ht="31.5">
      <c r="A338" s="40" t="s">
        <v>269</v>
      </c>
      <c r="B338" s="42" t="s">
        <v>128</v>
      </c>
      <c r="C338" s="42" t="s">
        <v>261</v>
      </c>
      <c r="D338" s="42"/>
      <c r="E338" s="43">
        <f>E340+E341+E339</f>
        <v>5396.099999999999</v>
      </c>
      <c r="F338" s="43">
        <f>F340+F341+F339</f>
        <v>0</v>
      </c>
      <c r="G338" s="43">
        <f>G340+G341+G339</f>
        <v>5396.099999999999</v>
      </c>
    </row>
    <row r="339" spans="1:7" ht="63">
      <c r="A339" s="40" t="s">
        <v>17</v>
      </c>
      <c r="B339" s="42" t="s">
        <v>128</v>
      </c>
      <c r="C339" s="42" t="s">
        <v>261</v>
      </c>
      <c r="D339" s="42" t="s">
        <v>18</v>
      </c>
      <c r="E339" s="43">
        <v>8.2</v>
      </c>
      <c r="F339" s="43"/>
      <c r="G339" s="43">
        <f>E339+F339</f>
        <v>8.2</v>
      </c>
    </row>
    <row r="340" spans="1:7" ht="31.5">
      <c r="A340" s="40" t="s">
        <v>15</v>
      </c>
      <c r="B340" s="42" t="s">
        <v>128</v>
      </c>
      <c r="C340" s="42" t="s">
        <v>261</v>
      </c>
      <c r="D340" s="42" t="s">
        <v>10</v>
      </c>
      <c r="E340" s="43">
        <v>387.6</v>
      </c>
      <c r="F340" s="43"/>
      <c r="G340" s="43">
        <f>E340+F340</f>
        <v>387.6</v>
      </c>
    </row>
    <row r="341" spans="1:7" ht="31.5">
      <c r="A341" s="82" t="s">
        <v>12</v>
      </c>
      <c r="B341" s="42" t="s">
        <v>128</v>
      </c>
      <c r="C341" s="42" t="s">
        <v>261</v>
      </c>
      <c r="D341" s="42" t="s">
        <v>13</v>
      </c>
      <c r="E341" s="43">
        <f>2152.2+2848.1</f>
        <v>5000.299999999999</v>
      </c>
      <c r="F341" s="43"/>
      <c r="G341" s="43">
        <f>E341+F341</f>
        <v>5000.299999999999</v>
      </c>
    </row>
    <row r="342" spans="1:7" ht="31.5">
      <c r="A342" s="11" t="s">
        <v>88</v>
      </c>
      <c r="B342" s="110" t="s">
        <v>128</v>
      </c>
      <c r="C342" s="12" t="s">
        <v>177</v>
      </c>
      <c r="D342" s="12" t="s">
        <v>0</v>
      </c>
      <c r="E342" s="13">
        <f>E343+E347</f>
        <v>60237</v>
      </c>
      <c r="F342" s="13">
        <f>F343+F347</f>
        <v>0</v>
      </c>
      <c r="G342" s="13">
        <f>G343+G347</f>
        <v>60237</v>
      </c>
    </row>
    <row r="343" spans="1:7" ht="31.5">
      <c r="A343" s="40" t="s">
        <v>16</v>
      </c>
      <c r="B343" s="42" t="s">
        <v>128</v>
      </c>
      <c r="C343" s="42" t="s">
        <v>178</v>
      </c>
      <c r="D343" s="42"/>
      <c r="E343" s="43">
        <f>E344+E345+E346</f>
        <v>30854.1</v>
      </c>
      <c r="F343" s="43">
        <f>F344+F345+F346</f>
        <v>94</v>
      </c>
      <c r="G343" s="43">
        <f>G344+G345+G346</f>
        <v>30948.1</v>
      </c>
    </row>
    <row r="344" spans="1:7" ht="63">
      <c r="A344" s="40" t="s">
        <v>17</v>
      </c>
      <c r="B344" s="42" t="s">
        <v>128</v>
      </c>
      <c r="C344" s="42" t="s">
        <v>178</v>
      </c>
      <c r="D344" s="42" t="s">
        <v>18</v>
      </c>
      <c r="E344" s="43">
        <f>27113.8-872.2</f>
        <v>26241.6</v>
      </c>
      <c r="F344" s="43"/>
      <c r="G344" s="43">
        <f>E344+F344</f>
        <v>26241.6</v>
      </c>
    </row>
    <row r="345" spans="1:7" ht="31.5">
      <c r="A345" s="40" t="s">
        <v>15</v>
      </c>
      <c r="B345" s="42" t="s">
        <v>128</v>
      </c>
      <c r="C345" s="42" t="s">
        <v>178</v>
      </c>
      <c r="D345" s="42" t="s">
        <v>10</v>
      </c>
      <c r="E345" s="43">
        <v>4376.9</v>
      </c>
      <c r="F345" s="43">
        <v>94</v>
      </c>
      <c r="G345" s="43">
        <f>E345+F345</f>
        <v>4470.9</v>
      </c>
    </row>
    <row r="346" spans="1:7" ht="15.75">
      <c r="A346" s="77" t="s">
        <v>11</v>
      </c>
      <c r="B346" s="42" t="s">
        <v>128</v>
      </c>
      <c r="C346" s="42" t="s">
        <v>178</v>
      </c>
      <c r="D346" s="42" t="s">
        <v>14</v>
      </c>
      <c r="E346" s="37">
        <v>235.6</v>
      </c>
      <c r="F346" s="37"/>
      <c r="G346" s="43">
        <f>E346+F346</f>
        <v>235.6</v>
      </c>
    </row>
    <row r="347" spans="1:7" ht="31.5">
      <c r="A347" s="40" t="s">
        <v>63</v>
      </c>
      <c r="B347" s="42" t="s">
        <v>128</v>
      </c>
      <c r="C347" s="42" t="s">
        <v>185</v>
      </c>
      <c r="D347" s="42"/>
      <c r="E347" s="43">
        <f>E348+E349</f>
        <v>29382.9</v>
      </c>
      <c r="F347" s="43">
        <f>F348+F349</f>
        <v>-94</v>
      </c>
      <c r="G347" s="43">
        <f>G348+G349</f>
        <v>29288.9</v>
      </c>
    </row>
    <row r="348" spans="1:7" ht="63">
      <c r="A348" s="40" t="s">
        <v>17</v>
      </c>
      <c r="B348" s="42" t="s">
        <v>128</v>
      </c>
      <c r="C348" s="42" t="s">
        <v>179</v>
      </c>
      <c r="D348" s="42" t="s">
        <v>18</v>
      </c>
      <c r="E348" s="43">
        <v>27875.7</v>
      </c>
      <c r="F348" s="43"/>
      <c r="G348" s="43">
        <f>E348+F348</f>
        <v>27875.7</v>
      </c>
    </row>
    <row r="349" spans="1:7" ht="31.5">
      <c r="A349" s="40" t="s">
        <v>15</v>
      </c>
      <c r="B349" s="42" t="s">
        <v>128</v>
      </c>
      <c r="C349" s="42" t="s">
        <v>179</v>
      </c>
      <c r="D349" s="42" t="s">
        <v>10</v>
      </c>
      <c r="E349" s="37">
        <v>1507.2</v>
      </c>
      <c r="F349" s="37">
        <v>-94</v>
      </c>
      <c r="G349" s="43">
        <f>E349+F349</f>
        <v>1413.2</v>
      </c>
    </row>
    <row r="350" spans="1:7" ht="31.5">
      <c r="A350" s="99" t="s">
        <v>103</v>
      </c>
      <c r="B350" s="93" t="s">
        <v>128</v>
      </c>
      <c r="C350" s="93" t="s">
        <v>235</v>
      </c>
      <c r="D350" s="93" t="s">
        <v>0</v>
      </c>
      <c r="E350" s="111">
        <f>E351</f>
        <v>1195.5</v>
      </c>
      <c r="F350" s="111">
        <f aca="true" t="shared" si="7" ref="F350:G352">F351</f>
        <v>0</v>
      </c>
      <c r="G350" s="111">
        <f t="shared" si="7"/>
        <v>1195.5</v>
      </c>
    </row>
    <row r="351" spans="1:7" ht="47.25">
      <c r="A351" s="11" t="s">
        <v>105</v>
      </c>
      <c r="B351" s="110" t="s">
        <v>128</v>
      </c>
      <c r="C351" s="12" t="s">
        <v>188</v>
      </c>
      <c r="D351" s="12" t="s">
        <v>0</v>
      </c>
      <c r="E351" s="13">
        <f>E352</f>
        <v>1195.5</v>
      </c>
      <c r="F351" s="13">
        <f t="shared" si="7"/>
        <v>0</v>
      </c>
      <c r="G351" s="13">
        <f t="shared" si="7"/>
        <v>1195.5</v>
      </c>
    </row>
    <row r="352" spans="1:7" ht="78.75">
      <c r="A352" s="41" t="s">
        <v>131</v>
      </c>
      <c r="B352" s="27" t="s">
        <v>128</v>
      </c>
      <c r="C352" s="35" t="s">
        <v>238</v>
      </c>
      <c r="D352" s="35"/>
      <c r="E352" s="65">
        <f>E353</f>
        <v>1195.5</v>
      </c>
      <c r="F352" s="65">
        <f t="shared" si="7"/>
        <v>0</v>
      </c>
      <c r="G352" s="65">
        <f t="shared" si="7"/>
        <v>1195.5</v>
      </c>
    </row>
    <row r="353" spans="1:7" ht="15.75">
      <c r="A353" s="41" t="s">
        <v>31</v>
      </c>
      <c r="B353" s="27" t="s">
        <v>128</v>
      </c>
      <c r="C353" s="35" t="s">
        <v>238</v>
      </c>
      <c r="D353" s="35" t="s">
        <v>19</v>
      </c>
      <c r="E353" s="65">
        <v>1195.5</v>
      </c>
      <c r="F353" s="65"/>
      <c r="G353" s="65">
        <f>E353+F353</f>
        <v>1195.5</v>
      </c>
    </row>
    <row r="354" spans="1:7" ht="15.75">
      <c r="A354" s="32" t="s">
        <v>132</v>
      </c>
      <c r="B354" s="33" t="s">
        <v>133</v>
      </c>
      <c r="C354" s="98"/>
      <c r="D354" s="108"/>
      <c r="E354" s="31">
        <f>E355+E361</f>
        <v>65811.79999999999</v>
      </c>
      <c r="F354" s="31">
        <f>F355+F361</f>
        <v>665.7999999999989</v>
      </c>
      <c r="G354" s="31">
        <f>G355+G361</f>
        <v>66477.6</v>
      </c>
    </row>
    <row r="355" spans="1:7" ht="31.5">
      <c r="A355" s="99" t="s">
        <v>97</v>
      </c>
      <c r="B355" s="112" t="s">
        <v>133</v>
      </c>
      <c r="C355" s="93" t="s">
        <v>212</v>
      </c>
      <c r="D355" s="93" t="s">
        <v>0</v>
      </c>
      <c r="E355" s="100">
        <f aca="true" t="shared" si="8" ref="E355:G356">E356</f>
        <v>19435.299999999996</v>
      </c>
      <c r="F355" s="100">
        <f t="shared" si="8"/>
        <v>0</v>
      </c>
      <c r="G355" s="100">
        <f t="shared" si="8"/>
        <v>19435.299999999996</v>
      </c>
    </row>
    <row r="356" spans="1:7" ht="31.5">
      <c r="A356" s="11" t="s">
        <v>98</v>
      </c>
      <c r="B356" s="101" t="s">
        <v>133</v>
      </c>
      <c r="C356" s="12" t="s">
        <v>213</v>
      </c>
      <c r="D356" s="12" t="s">
        <v>0</v>
      </c>
      <c r="E356" s="13">
        <f t="shared" si="8"/>
        <v>19435.299999999996</v>
      </c>
      <c r="F356" s="13">
        <f t="shared" si="8"/>
        <v>0</v>
      </c>
      <c r="G356" s="13">
        <f t="shared" si="8"/>
        <v>19435.299999999996</v>
      </c>
    </row>
    <row r="357" spans="1:7" ht="31.5">
      <c r="A357" s="76" t="s">
        <v>16</v>
      </c>
      <c r="B357" s="42" t="s">
        <v>133</v>
      </c>
      <c r="C357" s="16" t="s">
        <v>214</v>
      </c>
      <c r="D357" s="22"/>
      <c r="E357" s="21">
        <f>SUM(E358:E360)</f>
        <v>19435.299999999996</v>
      </c>
      <c r="F357" s="21">
        <f>SUM(F358:F360)</f>
        <v>0</v>
      </c>
      <c r="G357" s="21">
        <f>SUM(G358:G360)</f>
        <v>19435.299999999996</v>
      </c>
    </row>
    <row r="358" spans="1:7" ht="63">
      <c r="A358" s="55" t="s">
        <v>17</v>
      </c>
      <c r="B358" s="42" t="s">
        <v>133</v>
      </c>
      <c r="C358" s="16" t="s">
        <v>214</v>
      </c>
      <c r="D358" s="42" t="s">
        <v>18</v>
      </c>
      <c r="E358" s="21">
        <f>18260.6-139.9-1.1</f>
        <v>18119.6</v>
      </c>
      <c r="F358" s="21"/>
      <c r="G358" s="21">
        <f>E358+F358</f>
        <v>18119.6</v>
      </c>
    </row>
    <row r="359" spans="1:7" ht="31.5">
      <c r="A359" s="45" t="s">
        <v>15</v>
      </c>
      <c r="B359" s="42" t="s">
        <v>133</v>
      </c>
      <c r="C359" s="16" t="s">
        <v>214</v>
      </c>
      <c r="D359" s="42" t="s">
        <v>10</v>
      </c>
      <c r="E359" s="21">
        <f>1283.4+8.7</f>
        <v>1292.1000000000001</v>
      </c>
      <c r="F359" s="21"/>
      <c r="G359" s="21">
        <f>E359+F359</f>
        <v>1292.1000000000001</v>
      </c>
    </row>
    <row r="360" spans="1:7" ht="15.75">
      <c r="A360" s="77" t="s">
        <v>11</v>
      </c>
      <c r="B360" s="42" t="s">
        <v>133</v>
      </c>
      <c r="C360" s="16" t="s">
        <v>214</v>
      </c>
      <c r="D360" s="42" t="s">
        <v>14</v>
      </c>
      <c r="E360" s="21">
        <v>23.6</v>
      </c>
      <c r="F360" s="21"/>
      <c r="G360" s="21">
        <f>E360+F360</f>
        <v>23.6</v>
      </c>
    </row>
    <row r="361" spans="1:7" ht="15.75">
      <c r="A361" s="92" t="s">
        <v>35</v>
      </c>
      <c r="B361" s="94" t="s">
        <v>133</v>
      </c>
      <c r="C361" s="94" t="s">
        <v>148</v>
      </c>
      <c r="D361" s="94" t="s">
        <v>0</v>
      </c>
      <c r="E361" s="95">
        <f>E368+E370+E372+E374+E376+E378+E366+E380+E382+E384+E364+E362</f>
        <v>46376.5</v>
      </c>
      <c r="F361" s="95">
        <f>F368+F370+F372+F374+F376+F378+F366+F380+F382+F384+F364+F362</f>
        <v>665.7999999999989</v>
      </c>
      <c r="G361" s="95">
        <f>G368+G370+G372+G374+G376+G378+G366+G380+G382+G384+G364+G362</f>
        <v>47042.3</v>
      </c>
    </row>
    <row r="362" spans="1:7" ht="31.5">
      <c r="A362" s="23" t="s">
        <v>77</v>
      </c>
      <c r="B362" s="27" t="s">
        <v>133</v>
      </c>
      <c r="C362" s="42" t="s">
        <v>156</v>
      </c>
      <c r="D362" s="67"/>
      <c r="E362" s="43">
        <f>E363</f>
        <v>0</v>
      </c>
      <c r="F362" s="43">
        <f>F363</f>
        <v>45</v>
      </c>
      <c r="G362" s="43">
        <f>G363</f>
        <v>45</v>
      </c>
    </row>
    <row r="363" spans="1:7" ht="15.75">
      <c r="A363" s="47" t="s">
        <v>11</v>
      </c>
      <c r="B363" s="42" t="s">
        <v>133</v>
      </c>
      <c r="C363" s="42" t="s">
        <v>156</v>
      </c>
      <c r="D363" s="42" t="s">
        <v>14</v>
      </c>
      <c r="E363" s="43"/>
      <c r="F363" s="43">
        <v>45</v>
      </c>
      <c r="G363" s="43">
        <f>E363+F363</f>
        <v>45</v>
      </c>
    </row>
    <row r="364" spans="1:7" ht="63">
      <c r="A364" s="23" t="s">
        <v>378</v>
      </c>
      <c r="B364" s="129" t="s">
        <v>133</v>
      </c>
      <c r="C364" s="129" t="s">
        <v>377</v>
      </c>
      <c r="D364" s="121"/>
      <c r="E364" s="43">
        <f>E365</f>
        <v>0</v>
      </c>
      <c r="F364" s="43">
        <f>F365</f>
        <v>11.9</v>
      </c>
      <c r="G364" s="43">
        <f>G365</f>
        <v>11.9</v>
      </c>
    </row>
    <row r="365" spans="1:7" ht="31.5">
      <c r="A365" s="45" t="s">
        <v>15</v>
      </c>
      <c r="B365" s="129" t="s">
        <v>133</v>
      </c>
      <c r="C365" s="129" t="s">
        <v>377</v>
      </c>
      <c r="D365" s="121" t="s">
        <v>10</v>
      </c>
      <c r="E365" s="43"/>
      <c r="F365" s="43">
        <v>11.9</v>
      </c>
      <c r="G365" s="43">
        <f>E365+F365</f>
        <v>11.9</v>
      </c>
    </row>
    <row r="366" spans="1:7" ht="31.5">
      <c r="A366" s="123" t="s">
        <v>53</v>
      </c>
      <c r="B366" s="129" t="s">
        <v>133</v>
      </c>
      <c r="C366" s="129" t="s">
        <v>146</v>
      </c>
      <c r="D366" s="121"/>
      <c r="E366" s="43">
        <f>E367</f>
        <v>1248.2</v>
      </c>
      <c r="F366" s="43">
        <f>F367</f>
        <v>0</v>
      </c>
      <c r="G366" s="43">
        <f>G367</f>
        <v>1248.2</v>
      </c>
    </row>
    <row r="367" spans="1:7" ht="15.75">
      <c r="A367" s="46" t="s">
        <v>48</v>
      </c>
      <c r="B367" s="42" t="s">
        <v>133</v>
      </c>
      <c r="C367" s="42" t="s">
        <v>146</v>
      </c>
      <c r="D367" s="42" t="s">
        <v>49</v>
      </c>
      <c r="E367" s="43">
        <v>1248.2</v>
      </c>
      <c r="F367" s="43"/>
      <c r="G367" s="43">
        <f>E367+F367</f>
        <v>1248.2</v>
      </c>
    </row>
    <row r="368" spans="1:7" ht="47.25">
      <c r="A368" s="83" t="s">
        <v>52</v>
      </c>
      <c r="B368" s="42" t="s">
        <v>133</v>
      </c>
      <c r="C368" s="42" t="s">
        <v>147</v>
      </c>
      <c r="D368" s="22"/>
      <c r="E368" s="43">
        <f>E369</f>
        <v>128.9</v>
      </c>
      <c r="F368" s="43">
        <f>F369</f>
        <v>0</v>
      </c>
      <c r="G368" s="43">
        <f>G369</f>
        <v>128.9</v>
      </c>
    </row>
    <row r="369" spans="1:7" ht="15.75">
      <c r="A369" s="46" t="s">
        <v>48</v>
      </c>
      <c r="B369" s="42" t="s">
        <v>133</v>
      </c>
      <c r="C369" s="42" t="s">
        <v>147</v>
      </c>
      <c r="D369" s="42" t="s">
        <v>49</v>
      </c>
      <c r="E369" s="43">
        <v>128.9</v>
      </c>
      <c r="F369" s="43"/>
      <c r="G369" s="43">
        <f>E369+F369</f>
        <v>128.9</v>
      </c>
    </row>
    <row r="370" spans="1:7" ht="78.75">
      <c r="A370" s="87" t="s">
        <v>281</v>
      </c>
      <c r="B370" s="42" t="s">
        <v>133</v>
      </c>
      <c r="C370" s="51" t="s">
        <v>151</v>
      </c>
      <c r="D370" s="52"/>
      <c r="E370" s="48">
        <f>E371</f>
        <v>3</v>
      </c>
      <c r="F370" s="48">
        <f>F371</f>
        <v>0</v>
      </c>
      <c r="G370" s="48">
        <f>G371</f>
        <v>3</v>
      </c>
    </row>
    <row r="371" spans="1:7" ht="31.5">
      <c r="A371" s="54" t="s">
        <v>15</v>
      </c>
      <c r="B371" s="42" t="s">
        <v>133</v>
      </c>
      <c r="C371" s="51" t="s">
        <v>151</v>
      </c>
      <c r="D371" s="52">
        <v>200</v>
      </c>
      <c r="E371" s="48">
        <v>3</v>
      </c>
      <c r="F371" s="48"/>
      <c r="G371" s="48">
        <f>E371+F371</f>
        <v>3</v>
      </c>
    </row>
    <row r="372" spans="1:7" ht="157.5">
      <c r="A372" s="84" t="s">
        <v>282</v>
      </c>
      <c r="B372" s="42" t="s">
        <v>133</v>
      </c>
      <c r="C372" s="113" t="s">
        <v>152</v>
      </c>
      <c r="D372" s="114"/>
      <c r="E372" s="48">
        <f>E373</f>
        <v>3</v>
      </c>
      <c r="F372" s="48">
        <f>F373</f>
        <v>0</v>
      </c>
      <c r="G372" s="48">
        <f>G373</f>
        <v>3</v>
      </c>
    </row>
    <row r="373" spans="1:7" ht="31.5">
      <c r="A373" s="54" t="s">
        <v>15</v>
      </c>
      <c r="B373" s="42" t="s">
        <v>133</v>
      </c>
      <c r="C373" s="113" t="s">
        <v>152</v>
      </c>
      <c r="D373" s="115">
        <v>200</v>
      </c>
      <c r="E373" s="48">
        <v>3</v>
      </c>
      <c r="F373" s="48"/>
      <c r="G373" s="48">
        <f>E373+F373</f>
        <v>3</v>
      </c>
    </row>
    <row r="374" spans="1:7" ht="31.5">
      <c r="A374" s="23" t="s">
        <v>50</v>
      </c>
      <c r="B374" s="42" t="s">
        <v>133</v>
      </c>
      <c r="C374" s="113" t="s">
        <v>153</v>
      </c>
      <c r="D374" s="49"/>
      <c r="E374" s="48">
        <f>E375</f>
        <v>1600.3</v>
      </c>
      <c r="F374" s="48">
        <f>F375</f>
        <v>0</v>
      </c>
      <c r="G374" s="48">
        <f>G375</f>
        <v>1600.3</v>
      </c>
    </row>
    <row r="375" spans="1:7" ht="15.75">
      <c r="A375" s="47" t="s">
        <v>48</v>
      </c>
      <c r="B375" s="42" t="s">
        <v>133</v>
      </c>
      <c r="C375" s="113" t="s">
        <v>153</v>
      </c>
      <c r="D375" s="42" t="s">
        <v>49</v>
      </c>
      <c r="E375" s="48">
        <v>1600.3</v>
      </c>
      <c r="F375" s="48"/>
      <c r="G375" s="48">
        <f>E375+F375</f>
        <v>1600.3</v>
      </c>
    </row>
    <row r="376" spans="1:7" ht="75">
      <c r="A376" s="85" t="s">
        <v>388</v>
      </c>
      <c r="B376" s="42" t="s">
        <v>133</v>
      </c>
      <c r="C376" s="113" t="s">
        <v>154</v>
      </c>
      <c r="D376" s="50"/>
      <c r="E376" s="48">
        <f>E377</f>
        <v>178.2</v>
      </c>
      <c r="F376" s="48">
        <f>F377</f>
        <v>0</v>
      </c>
      <c r="G376" s="48">
        <f>G377</f>
        <v>178.2</v>
      </c>
    </row>
    <row r="377" spans="1:7" ht="15.75">
      <c r="A377" s="47" t="s">
        <v>48</v>
      </c>
      <c r="B377" s="42" t="s">
        <v>133</v>
      </c>
      <c r="C377" s="113" t="s">
        <v>154</v>
      </c>
      <c r="D377" s="42" t="s">
        <v>49</v>
      </c>
      <c r="E377" s="48">
        <f>69.4+108.8</f>
        <v>178.2</v>
      </c>
      <c r="F377" s="48"/>
      <c r="G377" s="48">
        <f>E377+F377</f>
        <v>178.2</v>
      </c>
    </row>
    <row r="378" spans="1:7" ht="105">
      <c r="A378" s="118" t="s">
        <v>389</v>
      </c>
      <c r="B378" s="42" t="s">
        <v>133</v>
      </c>
      <c r="C378" s="113" t="s">
        <v>155</v>
      </c>
      <c r="D378" s="50"/>
      <c r="E378" s="48">
        <f>E379</f>
        <v>7</v>
      </c>
      <c r="F378" s="48">
        <f>F379</f>
        <v>0</v>
      </c>
      <c r="G378" s="48">
        <f>G379</f>
        <v>7</v>
      </c>
    </row>
    <row r="379" spans="1:7" ht="31.5">
      <c r="A379" s="47" t="s">
        <v>15</v>
      </c>
      <c r="B379" s="42" t="s">
        <v>133</v>
      </c>
      <c r="C379" s="113" t="s">
        <v>155</v>
      </c>
      <c r="D379" s="42" t="s">
        <v>10</v>
      </c>
      <c r="E379" s="48">
        <f>3.5+3.5</f>
        <v>7</v>
      </c>
      <c r="F379" s="48"/>
      <c r="G379" s="48">
        <f>E379+F379</f>
        <v>7</v>
      </c>
    </row>
    <row r="380" spans="1:7" ht="31.5">
      <c r="A380" s="23" t="s">
        <v>134</v>
      </c>
      <c r="B380" s="42" t="s">
        <v>133</v>
      </c>
      <c r="C380" s="42" t="s">
        <v>149</v>
      </c>
      <c r="D380" s="42" t="s">
        <v>0</v>
      </c>
      <c r="E380" s="48">
        <f>E381</f>
        <v>3500</v>
      </c>
      <c r="F380" s="48">
        <f>F381</f>
        <v>0</v>
      </c>
      <c r="G380" s="48">
        <f>G381</f>
        <v>3500</v>
      </c>
    </row>
    <row r="381" spans="1:7" ht="15.75">
      <c r="A381" s="47" t="s">
        <v>48</v>
      </c>
      <c r="B381" s="42" t="s">
        <v>133</v>
      </c>
      <c r="C381" s="42" t="s">
        <v>149</v>
      </c>
      <c r="D381" s="42" t="s">
        <v>49</v>
      </c>
      <c r="E381" s="48">
        <v>3500</v>
      </c>
      <c r="F381" s="48"/>
      <c r="G381" s="48">
        <f>E381+F381</f>
        <v>3500</v>
      </c>
    </row>
    <row r="382" spans="1:7" ht="31.5">
      <c r="A382" s="83" t="s">
        <v>51</v>
      </c>
      <c r="B382" s="42" t="s">
        <v>133</v>
      </c>
      <c r="C382" s="42" t="s">
        <v>150</v>
      </c>
      <c r="D382" s="49"/>
      <c r="E382" s="48">
        <f>E383</f>
        <v>19917.2</v>
      </c>
      <c r="F382" s="48">
        <f>F383</f>
        <v>0</v>
      </c>
      <c r="G382" s="48">
        <f>G383</f>
        <v>19917.2</v>
      </c>
    </row>
    <row r="383" spans="1:7" ht="15.75">
      <c r="A383" s="47" t="s">
        <v>48</v>
      </c>
      <c r="B383" s="42" t="s">
        <v>133</v>
      </c>
      <c r="C383" s="42" t="s">
        <v>150</v>
      </c>
      <c r="D383" s="42" t="s">
        <v>49</v>
      </c>
      <c r="E383" s="48">
        <v>19917.2</v>
      </c>
      <c r="F383" s="48"/>
      <c r="G383" s="48">
        <f>E383+F383</f>
        <v>19917.2</v>
      </c>
    </row>
    <row r="384" spans="1:7" ht="31.5">
      <c r="A384" s="88" t="s">
        <v>340</v>
      </c>
      <c r="B384" s="42">
        <v>992</v>
      </c>
      <c r="C384" s="62" t="s">
        <v>339</v>
      </c>
      <c r="D384" s="62"/>
      <c r="E384" s="48">
        <f>E385</f>
        <v>19790.7</v>
      </c>
      <c r="F384" s="48">
        <f>F385</f>
        <v>608.899999999999</v>
      </c>
      <c r="G384" s="48">
        <f>G385</f>
        <v>20399.6</v>
      </c>
    </row>
    <row r="385" spans="1:7" ht="15.75">
      <c r="A385" s="60" t="s">
        <v>11</v>
      </c>
      <c r="B385" s="42">
        <v>992</v>
      </c>
      <c r="C385" s="62" t="s">
        <v>339</v>
      </c>
      <c r="D385" s="62">
        <v>800</v>
      </c>
      <c r="E385" s="48">
        <v>19790.7</v>
      </c>
      <c r="F385" s="48">
        <f>-18767.7+4398.5+13064.4+1282+631.7</f>
        <v>608.899999999999</v>
      </c>
      <c r="G385" s="48">
        <f>E385+F385</f>
        <v>20399.6</v>
      </c>
    </row>
  </sheetData>
  <sheetProtection/>
  <autoFilter ref="A13:G385"/>
  <mergeCells count="13">
    <mergeCell ref="C6:G6"/>
    <mergeCell ref="C5:G5"/>
    <mergeCell ref="C11:C12"/>
    <mergeCell ref="D11:D12"/>
    <mergeCell ref="F11:F12"/>
    <mergeCell ref="G11:G12"/>
    <mergeCell ref="A11:A12"/>
    <mergeCell ref="F1:G1"/>
    <mergeCell ref="A9:G9"/>
    <mergeCell ref="C1:E1"/>
    <mergeCell ref="B11:B12"/>
    <mergeCell ref="E11:E12"/>
    <mergeCell ref="C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8"/>
  <sheetViews>
    <sheetView view="pageBreakPreview" zoomScaleNormal="110" zoomScaleSheetLayoutView="100" zoomScalePageLayoutView="0" workbookViewId="0" topLeftCell="A1">
      <selection activeCell="D289" sqref="D289"/>
    </sheetView>
  </sheetViews>
  <sheetFormatPr defaultColWidth="9.140625" defaultRowHeight="12.75"/>
  <cols>
    <col min="1" max="1" width="45.7109375" style="0" customWidth="1"/>
    <col min="3" max="3" width="16.8515625" style="0" customWidth="1"/>
    <col min="5" max="5" width="15.7109375" style="0" customWidth="1"/>
    <col min="6" max="6" width="15.8515625" style="0" customWidth="1"/>
    <col min="7" max="7" width="16.8515625" style="0" customWidth="1"/>
    <col min="8" max="8" width="12.421875" style="0" customWidth="1"/>
  </cols>
  <sheetData>
    <row r="1" spans="5:9" ht="15.75">
      <c r="E1" s="207" t="s">
        <v>112</v>
      </c>
      <c r="F1" s="207"/>
      <c r="G1" s="198"/>
      <c r="H1" s="198"/>
      <c r="I1" s="198"/>
    </row>
    <row r="2" spans="3:9" ht="29.25" customHeight="1">
      <c r="C2" s="208" t="s">
        <v>408</v>
      </c>
      <c r="D2" s="208"/>
      <c r="E2" s="208"/>
      <c r="F2" s="208"/>
      <c r="G2" s="127"/>
      <c r="H2" s="127"/>
      <c r="I2" s="127"/>
    </row>
    <row r="4" spans="3:6" ht="15.75">
      <c r="C4" s="209" t="s">
        <v>325</v>
      </c>
      <c r="D4" s="209"/>
      <c r="E4" s="209"/>
      <c r="F4" s="209"/>
    </row>
    <row r="5" spans="3:6" ht="33" customHeight="1">
      <c r="C5" s="208" t="s">
        <v>371</v>
      </c>
      <c r="D5" s="208"/>
      <c r="E5" s="208"/>
      <c r="F5" s="208"/>
    </row>
    <row r="6" spans="3:6" ht="12.75">
      <c r="C6" s="126" t="s">
        <v>326</v>
      </c>
      <c r="D6" s="126"/>
      <c r="E6" s="126"/>
      <c r="F6" s="126"/>
    </row>
    <row r="7" spans="1:6" ht="61.5" customHeight="1">
      <c r="A7" s="210" t="s">
        <v>331</v>
      </c>
      <c r="B7" s="213"/>
      <c r="C7" s="213"/>
      <c r="D7" s="213"/>
      <c r="E7" s="213"/>
      <c r="F7" s="213"/>
    </row>
    <row r="8" spans="1:5" ht="15.75">
      <c r="A8" s="1" t="s">
        <v>0</v>
      </c>
      <c r="B8" s="1"/>
      <c r="C8" s="1" t="s">
        <v>0</v>
      </c>
      <c r="D8" s="1" t="s">
        <v>0</v>
      </c>
      <c r="E8" s="2"/>
    </row>
    <row r="9" spans="1:6" ht="15.75">
      <c r="A9" s="203" t="s">
        <v>3</v>
      </c>
      <c r="B9" s="215" t="s">
        <v>113</v>
      </c>
      <c r="C9" s="203" t="s">
        <v>1</v>
      </c>
      <c r="D9" s="203" t="s">
        <v>2</v>
      </c>
      <c r="E9" s="6" t="s">
        <v>309</v>
      </c>
      <c r="F9" s="6" t="s">
        <v>330</v>
      </c>
    </row>
    <row r="10" spans="1:6" ht="25.5">
      <c r="A10" s="214"/>
      <c r="B10" s="214"/>
      <c r="C10" s="206"/>
      <c r="D10" s="206"/>
      <c r="E10" s="141" t="s">
        <v>9</v>
      </c>
      <c r="F10" s="141" t="s">
        <v>9</v>
      </c>
    </row>
    <row r="11" spans="1:6" ht="12.75">
      <c r="A11" s="155" t="s">
        <v>4</v>
      </c>
      <c r="B11" s="155">
        <v>2</v>
      </c>
      <c r="C11" s="155">
        <v>3</v>
      </c>
      <c r="D11" s="155">
        <v>4</v>
      </c>
      <c r="E11" s="155">
        <v>5</v>
      </c>
      <c r="F11" s="155">
        <v>6</v>
      </c>
    </row>
    <row r="12" spans="1:8" ht="15.75">
      <c r="A12" s="6" t="s">
        <v>8</v>
      </c>
      <c r="B12" s="6"/>
      <c r="C12" s="6" t="s">
        <v>0</v>
      </c>
      <c r="D12" s="6" t="s">
        <v>0</v>
      </c>
      <c r="E12" s="7">
        <f>E13+E25+E189+E213+E232+E271</f>
        <v>1581417.9000000001</v>
      </c>
      <c r="F12" s="7">
        <f>F13+F25+F189+F213+F232+F271</f>
        <v>1541019.5</v>
      </c>
      <c r="G12" s="196"/>
      <c r="H12" s="196"/>
    </row>
    <row r="13" spans="1:8" ht="15.75">
      <c r="A13" s="91" t="s">
        <v>135</v>
      </c>
      <c r="B13" s="33" t="s">
        <v>114</v>
      </c>
      <c r="C13" s="30"/>
      <c r="D13" s="30"/>
      <c r="E13" s="31">
        <f>E14</f>
        <v>4024.9000000000005</v>
      </c>
      <c r="F13" s="31">
        <f>F14</f>
        <v>3993.4999999999995</v>
      </c>
      <c r="G13" s="196"/>
      <c r="H13" s="196"/>
    </row>
    <row r="14" spans="1:6" ht="31.5">
      <c r="A14" s="92" t="s">
        <v>35</v>
      </c>
      <c r="B14" s="93" t="s">
        <v>114</v>
      </c>
      <c r="C14" s="94" t="s">
        <v>148</v>
      </c>
      <c r="D14" s="94" t="s">
        <v>0</v>
      </c>
      <c r="E14" s="95">
        <f>E15+E17+E21</f>
        <v>4024.9000000000005</v>
      </c>
      <c r="F14" s="95">
        <f>F15+F17+F21</f>
        <v>3993.4999999999995</v>
      </c>
    </row>
    <row r="15" spans="1:6" ht="31.5">
      <c r="A15" s="24" t="s">
        <v>115</v>
      </c>
      <c r="B15" s="22" t="s">
        <v>114</v>
      </c>
      <c r="C15" s="42" t="s">
        <v>159</v>
      </c>
      <c r="D15" s="22"/>
      <c r="E15" s="43">
        <f>E16</f>
        <v>1166.3</v>
      </c>
      <c r="F15" s="43">
        <f>F16</f>
        <v>1166.3</v>
      </c>
    </row>
    <row r="16" spans="1:9" ht="94.5">
      <c r="A16" s="55" t="s">
        <v>17</v>
      </c>
      <c r="B16" s="22" t="s">
        <v>114</v>
      </c>
      <c r="C16" s="42" t="s">
        <v>159</v>
      </c>
      <c r="D16" s="22" t="s">
        <v>18</v>
      </c>
      <c r="E16" s="43">
        <v>1166.3</v>
      </c>
      <c r="F16" s="43">
        <v>1166.3</v>
      </c>
      <c r="H16" s="119"/>
      <c r="I16" s="119"/>
    </row>
    <row r="17" spans="1:6" ht="47.25">
      <c r="A17" s="55" t="s">
        <v>36</v>
      </c>
      <c r="B17" s="22" t="s">
        <v>114</v>
      </c>
      <c r="C17" s="42" t="s">
        <v>160</v>
      </c>
      <c r="D17" s="42" t="s">
        <v>0</v>
      </c>
      <c r="E17" s="43">
        <f>E19+E18+E20</f>
        <v>460.99999999999994</v>
      </c>
      <c r="F17" s="43">
        <f>F19+F18+F20</f>
        <v>461.9</v>
      </c>
    </row>
    <row r="18" spans="1:6" ht="94.5">
      <c r="A18" s="55" t="s">
        <v>17</v>
      </c>
      <c r="B18" s="22" t="s">
        <v>114</v>
      </c>
      <c r="C18" s="42" t="s">
        <v>160</v>
      </c>
      <c r="D18" s="42" t="s">
        <v>18</v>
      </c>
      <c r="E18" s="43">
        <v>102.6</v>
      </c>
      <c r="F18" s="43">
        <v>104.6</v>
      </c>
    </row>
    <row r="19" spans="1:6" ht="31.5">
      <c r="A19" s="45" t="s">
        <v>15</v>
      </c>
      <c r="B19" s="22" t="s">
        <v>114</v>
      </c>
      <c r="C19" s="42" t="s">
        <v>160</v>
      </c>
      <c r="D19" s="42" t="s">
        <v>10</v>
      </c>
      <c r="E19" s="43">
        <v>355.2</v>
      </c>
      <c r="F19" s="43">
        <v>354.2</v>
      </c>
    </row>
    <row r="20" spans="1:6" ht="15.75">
      <c r="A20" s="45" t="s">
        <v>11</v>
      </c>
      <c r="B20" s="22" t="s">
        <v>114</v>
      </c>
      <c r="C20" s="42" t="s">
        <v>160</v>
      </c>
      <c r="D20" s="42" t="s">
        <v>14</v>
      </c>
      <c r="E20" s="43">
        <v>3.2</v>
      </c>
      <c r="F20" s="43">
        <v>3.1</v>
      </c>
    </row>
    <row r="21" spans="1:6" ht="47.25">
      <c r="A21" s="55" t="s">
        <v>37</v>
      </c>
      <c r="B21" s="22" t="s">
        <v>114</v>
      </c>
      <c r="C21" s="42" t="s">
        <v>158</v>
      </c>
      <c r="D21" s="42" t="s">
        <v>0</v>
      </c>
      <c r="E21" s="43">
        <f>E22+E23+E24</f>
        <v>2397.6000000000004</v>
      </c>
      <c r="F21" s="43">
        <f>F22+F23+F24</f>
        <v>2365.2999999999997</v>
      </c>
    </row>
    <row r="22" spans="1:8" ht="94.5">
      <c r="A22" s="55" t="s">
        <v>17</v>
      </c>
      <c r="B22" s="22" t="s">
        <v>114</v>
      </c>
      <c r="C22" s="42" t="s">
        <v>158</v>
      </c>
      <c r="D22" s="42" t="s">
        <v>18</v>
      </c>
      <c r="E22" s="43">
        <f>2191.3-55.1+0.1</f>
        <v>2136.3</v>
      </c>
      <c r="F22" s="43">
        <f>2192.6-96.4+0.1</f>
        <v>2096.2999999999997</v>
      </c>
      <c r="G22" s="178" t="s">
        <v>355</v>
      </c>
      <c r="H22" s="178"/>
    </row>
    <row r="23" spans="1:6" ht="31.5">
      <c r="A23" s="45" t="s">
        <v>15</v>
      </c>
      <c r="B23" s="22" t="s">
        <v>114</v>
      </c>
      <c r="C23" s="42" t="s">
        <v>158</v>
      </c>
      <c r="D23" s="22" t="s">
        <v>10</v>
      </c>
      <c r="E23" s="43">
        <f>261.4-1.8-0.1</f>
        <v>259.49999999999994</v>
      </c>
      <c r="F23" s="43">
        <f>269.1-1.8-0.1</f>
        <v>267.2</v>
      </c>
    </row>
    <row r="24" spans="1:6" ht="15.75">
      <c r="A24" s="45" t="s">
        <v>11</v>
      </c>
      <c r="B24" s="22" t="s">
        <v>114</v>
      </c>
      <c r="C24" s="42" t="s">
        <v>158</v>
      </c>
      <c r="D24" s="22" t="s">
        <v>14</v>
      </c>
      <c r="E24" s="43">
        <v>1.8</v>
      </c>
      <c r="F24" s="43">
        <v>1.8</v>
      </c>
    </row>
    <row r="25" spans="1:8" ht="31.5">
      <c r="A25" s="96" t="s">
        <v>136</v>
      </c>
      <c r="B25" s="33" t="s">
        <v>116</v>
      </c>
      <c r="C25" s="97"/>
      <c r="D25" s="98"/>
      <c r="E25" s="34">
        <f>E26+E37+E46+E88+E97+E142+E160+E176+E79</f>
        <v>289381.7</v>
      </c>
      <c r="F25" s="34">
        <f>F26+F37+F46+F88+F97+F142+F160+F176+F79</f>
        <v>269368.50000000006</v>
      </c>
      <c r="G25" s="124"/>
      <c r="H25" s="124"/>
    </row>
    <row r="26" spans="1:9" ht="31.5">
      <c r="A26" s="99" t="s">
        <v>72</v>
      </c>
      <c r="B26" s="94" t="s">
        <v>116</v>
      </c>
      <c r="C26" s="93" t="s">
        <v>144</v>
      </c>
      <c r="D26" s="93" t="s">
        <v>0</v>
      </c>
      <c r="E26" s="100">
        <f>E27+E30</f>
        <v>869.3</v>
      </c>
      <c r="F26" s="100">
        <f>F27+F30</f>
        <v>869.3</v>
      </c>
      <c r="G26" s="173"/>
      <c r="H26" s="173"/>
      <c r="I26" s="173"/>
    </row>
    <row r="27" spans="1:8" ht="31.5">
      <c r="A27" s="14" t="s">
        <v>341</v>
      </c>
      <c r="B27" s="101" t="s">
        <v>116</v>
      </c>
      <c r="C27" s="12" t="s">
        <v>342</v>
      </c>
      <c r="D27" s="12" t="s">
        <v>0</v>
      </c>
      <c r="E27" s="13">
        <f>E28</f>
        <v>100</v>
      </c>
      <c r="F27" s="13">
        <f>F28</f>
        <v>100</v>
      </c>
      <c r="G27" s="173"/>
      <c r="H27" s="173"/>
    </row>
    <row r="28" spans="1:8" ht="31.5">
      <c r="A28" s="45" t="s">
        <v>363</v>
      </c>
      <c r="B28" s="27" t="s">
        <v>116</v>
      </c>
      <c r="C28" s="16" t="s">
        <v>358</v>
      </c>
      <c r="D28" s="42"/>
      <c r="E28" s="130">
        <f>E29</f>
        <v>100</v>
      </c>
      <c r="F28" s="130">
        <f>F29</f>
        <v>100</v>
      </c>
      <c r="G28" s="173"/>
      <c r="H28" s="173"/>
    </row>
    <row r="29" spans="1:8" ht="31.5">
      <c r="A29" s="132" t="s">
        <v>15</v>
      </c>
      <c r="B29" s="27" t="s">
        <v>116</v>
      </c>
      <c r="C29" s="16" t="s">
        <v>358</v>
      </c>
      <c r="D29" s="42" t="s">
        <v>10</v>
      </c>
      <c r="E29" s="43">
        <v>100</v>
      </c>
      <c r="F29" s="43">
        <v>100</v>
      </c>
      <c r="G29" s="173"/>
      <c r="H29" s="173"/>
    </row>
    <row r="30" spans="1:6" ht="47.25">
      <c r="A30" s="14" t="s">
        <v>73</v>
      </c>
      <c r="B30" s="101" t="s">
        <v>116</v>
      </c>
      <c r="C30" s="12" t="s">
        <v>145</v>
      </c>
      <c r="D30" s="12" t="s">
        <v>0</v>
      </c>
      <c r="E30" s="13">
        <f>E33+E31+E35</f>
        <v>769.3</v>
      </c>
      <c r="F30" s="13">
        <f>F33+F31+F35</f>
        <v>769.3</v>
      </c>
    </row>
    <row r="31" spans="1:6" ht="31.5">
      <c r="A31" s="45" t="s">
        <v>344</v>
      </c>
      <c r="B31" s="27" t="s">
        <v>116</v>
      </c>
      <c r="C31" s="16" t="s">
        <v>343</v>
      </c>
      <c r="D31" s="42"/>
      <c r="E31" s="130">
        <f>E32</f>
        <v>180</v>
      </c>
      <c r="F31" s="130">
        <f>F32</f>
        <v>180</v>
      </c>
    </row>
    <row r="32" spans="1:6" ht="31.5">
      <c r="A32" s="132" t="s">
        <v>15</v>
      </c>
      <c r="B32" s="27" t="s">
        <v>116</v>
      </c>
      <c r="C32" s="16" t="s">
        <v>343</v>
      </c>
      <c r="D32" s="42" t="s">
        <v>10</v>
      </c>
      <c r="E32" s="43">
        <v>180</v>
      </c>
      <c r="F32" s="43">
        <v>180</v>
      </c>
    </row>
    <row r="33" spans="1:6" ht="31.5">
      <c r="A33" s="45" t="s">
        <v>345</v>
      </c>
      <c r="B33" s="27" t="s">
        <v>116</v>
      </c>
      <c r="C33" s="16" t="s">
        <v>360</v>
      </c>
      <c r="D33" s="42"/>
      <c r="E33" s="21">
        <f>E34</f>
        <v>119.3</v>
      </c>
      <c r="F33" s="21">
        <f>F34</f>
        <v>119.3</v>
      </c>
    </row>
    <row r="34" spans="1:6" ht="31.5">
      <c r="A34" s="132" t="s">
        <v>15</v>
      </c>
      <c r="B34" s="27" t="s">
        <v>116</v>
      </c>
      <c r="C34" s="16" t="s">
        <v>360</v>
      </c>
      <c r="D34" s="42" t="s">
        <v>10</v>
      </c>
      <c r="E34" s="43">
        <v>119.3</v>
      </c>
      <c r="F34" s="43">
        <v>119.3</v>
      </c>
    </row>
    <row r="35" spans="1:6" ht="78.75">
      <c r="A35" s="45" t="s">
        <v>295</v>
      </c>
      <c r="B35" s="27" t="s">
        <v>116</v>
      </c>
      <c r="C35" s="16" t="s">
        <v>359</v>
      </c>
      <c r="D35" s="42"/>
      <c r="E35" s="185">
        <f>E36</f>
        <v>470</v>
      </c>
      <c r="F35" s="185">
        <f>F36</f>
        <v>470</v>
      </c>
    </row>
    <row r="36" spans="1:6" ht="15.75">
      <c r="A36" s="132" t="s">
        <v>11</v>
      </c>
      <c r="B36" s="27" t="s">
        <v>116</v>
      </c>
      <c r="C36" s="16" t="s">
        <v>359</v>
      </c>
      <c r="D36" s="42" t="s">
        <v>14</v>
      </c>
      <c r="E36" s="43">
        <v>470</v>
      </c>
      <c r="F36" s="43">
        <v>470</v>
      </c>
    </row>
    <row r="37" spans="1:6" ht="63">
      <c r="A37" s="99" t="s">
        <v>74</v>
      </c>
      <c r="B37" s="94" t="s">
        <v>116</v>
      </c>
      <c r="C37" s="93" t="s">
        <v>207</v>
      </c>
      <c r="D37" s="93" t="s">
        <v>0</v>
      </c>
      <c r="E37" s="100">
        <f>E38+E43</f>
        <v>523.1</v>
      </c>
      <c r="F37" s="100">
        <f>F38+F43</f>
        <v>523.1</v>
      </c>
    </row>
    <row r="38" spans="1:6" ht="47.25">
      <c r="A38" s="11" t="s">
        <v>91</v>
      </c>
      <c r="B38" s="101" t="s">
        <v>116</v>
      </c>
      <c r="C38" s="12" t="s">
        <v>208</v>
      </c>
      <c r="D38" s="12" t="s">
        <v>0</v>
      </c>
      <c r="E38" s="13">
        <f>+E39+E41</f>
        <v>120</v>
      </c>
      <c r="F38" s="13">
        <f>+F39+F41</f>
        <v>120</v>
      </c>
    </row>
    <row r="39" spans="1:6" ht="21.75" customHeight="1">
      <c r="A39" s="15" t="s">
        <v>26</v>
      </c>
      <c r="B39" s="27" t="s">
        <v>116</v>
      </c>
      <c r="C39" s="8" t="s">
        <v>209</v>
      </c>
      <c r="D39" s="16"/>
      <c r="E39" s="9">
        <f>E40</f>
        <v>100</v>
      </c>
      <c r="F39" s="9">
        <f>F40</f>
        <v>100</v>
      </c>
    </row>
    <row r="40" spans="1:6" ht="37.5" customHeight="1">
      <c r="A40" s="74" t="s">
        <v>15</v>
      </c>
      <c r="B40" s="42" t="s">
        <v>116</v>
      </c>
      <c r="C40" s="8" t="s">
        <v>209</v>
      </c>
      <c r="D40" s="42" t="s">
        <v>10</v>
      </c>
      <c r="E40" s="43">
        <v>100</v>
      </c>
      <c r="F40" s="43">
        <v>100</v>
      </c>
    </row>
    <row r="41" spans="1:6" ht="81" customHeight="1">
      <c r="A41" s="15" t="s">
        <v>27</v>
      </c>
      <c r="B41" s="27" t="s">
        <v>116</v>
      </c>
      <c r="C41" s="8" t="s">
        <v>210</v>
      </c>
      <c r="D41" s="16"/>
      <c r="E41" s="9">
        <f>E42</f>
        <v>20</v>
      </c>
      <c r="F41" s="9">
        <f>F42</f>
        <v>20</v>
      </c>
    </row>
    <row r="42" spans="1:6" ht="15.75">
      <c r="A42" s="74" t="s">
        <v>11</v>
      </c>
      <c r="B42" s="42" t="s">
        <v>116</v>
      </c>
      <c r="C42" s="8" t="s">
        <v>210</v>
      </c>
      <c r="D42" s="42" t="s">
        <v>14</v>
      </c>
      <c r="E42" s="43">
        <v>20</v>
      </c>
      <c r="F42" s="43">
        <v>20</v>
      </c>
    </row>
    <row r="43" spans="1:6" ht="31.5">
      <c r="A43" s="11" t="s">
        <v>310</v>
      </c>
      <c r="B43" s="101" t="s">
        <v>116</v>
      </c>
      <c r="C43" s="12" t="s">
        <v>211</v>
      </c>
      <c r="D43" s="12" t="s">
        <v>0</v>
      </c>
      <c r="E43" s="13">
        <f>E44</f>
        <v>403.1</v>
      </c>
      <c r="F43" s="13">
        <f>F44</f>
        <v>403.1</v>
      </c>
    </row>
    <row r="44" spans="1:6" ht="31.5">
      <c r="A44" s="199" t="s">
        <v>311</v>
      </c>
      <c r="B44" s="27" t="s">
        <v>116</v>
      </c>
      <c r="C44" s="35" t="s">
        <v>312</v>
      </c>
      <c r="D44" s="35"/>
      <c r="E44" s="146">
        <f>E45</f>
        <v>403.1</v>
      </c>
      <c r="F44" s="146">
        <f>F45</f>
        <v>403.1</v>
      </c>
    </row>
    <row r="45" spans="1:6" ht="47.25">
      <c r="A45" s="200" t="s">
        <v>313</v>
      </c>
      <c r="B45" s="27" t="s">
        <v>116</v>
      </c>
      <c r="C45" s="35" t="s">
        <v>312</v>
      </c>
      <c r="D45" s="35" t="s">
        <v>28</v>
      </c>
      <c r="E45" s="36">
        <f>255+148.1</f>
        <v>403.1</v>
      </c>
      <c r="F45" s="37">
        <v>403.1</v>
      </c>
    </row>
    <row r="46" spans="1:6" ht="63">
      <c r="A46" s="156" t="s">
        <v>75</v>
      </c>
      <c r="B46" s="94" t="s">
        <v>116</v>
      </c>
      <c r="C46" s="94" t="s">
        <v>242</v>
      </c>
      <c r="D46" s="94" t="s">
        <v>0</v>
      </c>
      <c r="E46" s="100">
        <f>E47+E54+E71+E76</f>
        <v>44220.2</v>
      </c>
      <c r="F46" s="100">
        <f>F47+F54+F71+F76</f>
        <v>33744.5</v>
      </c>
    </row>
    <row r="47" spans="1:6" ht="47.25">
      <c r="A47" s="14" t="s">
        <v>89</v>
      </c>
      <c r="B47" s="101" t="s">
        <v>116</v>
      </c>
      <c r="C47" s="157" t="s">
        <v>243</v>
      </c>
      <c r="D47" s="157" t="s">
        <v>0</v>
      </c>
      <c r="E47" s="13">
        <f>E48+E50+E52</f>
        <v>29736</v>
      </c>
      <c r="F47" s="13">
        <f>F48+F50+F52</f>
        <v>18930</v>
      </c>
    </row>
    <row r="48" spans="1:6" ht="31.5">
      <c r="A48" s="15" t="s">
        <v>68</v>
      </c>
      <c r="B48" s="27" t="s">
        <v>116</v>
      </c>
      <c r="C48" s="42" t="s">
        <v>244</v>
      </c>
      <c r="D48" s="16"/>
      <c r="E48" s="21">
        <f>E49</f>
        <v>4800</v>
      </c>
      <c r="F48" s="21">
        <f>F49</f>
        <v>4800</v>
      </c>
    </row>
    <row r="49" spans="1:6" ht="31.5">
      <c r="A49" s="74" t="s">
        <v>15</v>
      </c>
      <c r="B49" s="42" t="s">
        <v>116</v>
      </c>
      <c r="C49" s="42" t="s">
        <v>244</v>
      </c>
      <c r="D49" s="42" t="s">
        <v>10</v>
      </c>
      <c r="E49" s="43">
        <v>4800</v>
      </c>
      <c r="F49" s="43">
        <v>4800</v>
      </c>
    </row>
    <row r="50" spans="1:6" ht="47.25">
      <c r="A50" s="57" t="s">
        <v>54</v>
      </c>
      <c r="B50" s="42" t="s">
        <v>116</v>
      </c>
      <c r="C50" s="42" t="s">
        <v>245</v>
      </c>
      <c r="D50" s="42"/>
      <c r="E50" s="21">
        <f>E51</f>
        <v>19436</v>
      </c>
      <c r="F50" s="21">
        <f>F51</f>
        <v>7630</v>
      </c>
    </row>
    <row r="51" spans="1:6" ht="31.5">
      <c r="A51" s="74" t="s">
        <v>15</v>
      </c>
      <c r="B51" s="42" t="s">
        <v>116</v>
      </c>
      <c r="C51" s="42" t="s">
        <v>245</v>
      </c>
      <c r="D51" s="42" t="s">
        <v>10</v>
      </c>
      <c r="E51" s="43">
        <v>19436</v>
      </c>
      <c r="F51" s="43">
        <v>7630</v>
      </c>
    </row>
    <row r="52" spans="1:6" ht="78.75">
      <c r="A52" s="40" t="s">
        <v>84</v>
      </c>
      <c r="B52" s="42" t="s">
        <v>116</v>
      </c>
      <c r="C52" s="42" t="s">
        <v>254</v>
      </c>
      <c r="D52" s="63"/>
      <c r="E52" s="21">
        <f>E53</f>
        <v>5500</v>
      </c>
      <c r="F52" s="21">
        <f>F53</f>
        <v>6500</v>
      </c>
    </row>
    <row r="53" spans="1:6" ht="15.75">
      <c r="A53" s="74" t="s">
        <v>11</v>
      </c>
      <c r="B53" s="42" t="s">
        <v>116</v>
      </c>
      <c r="C53" s="42" t="s">
        <v>254</v>
      </c>
      <c r="D53" s="22" t="s">
        <v>14</v>
      </c>
      <c r="E53" s="43">
        <v>5500</v>
      </c>
      <c r="F53" s="43">
        <v>6500</v>
      </c>
    </row>
    <row r="54" spans="1:6" ht="31.5">
      <c r="A54" s="11" t="s">
        <v>338</v>
      </c>
      <c r="B54" s="101" t="s">
        <v>116</v>
      </c>
      <c r="C54" s="12" t="s">
        <v>247</v>
      </c>
      <c r="D54" s="12" t="s">
        <v>0</v>
      </c>
      <c r="E54" s="13">
        <f>E55+E57+E61+E65+E69+E59+E67+E63</f>
        <v>13653</v>
      </c>
      <c r="F54" s="13">
        <f>F55+F57+F61+F65+F69+F59+F67+F63</f>
        <v>13983.3</v>
      </c>
    </row>
    <row r="55" spans="1:10" ht="47.25">
      <c r="A55" s="15" t="s">
        <v>42</v>
      </c>
      <c r="B55" s="42" t="s">
        <v>116</v>
      </c>
      <c r="C55" s="42" t="s">
        <v>248</v>
      </c>
      <c r="D55" s="63"/>
      <c r="E55" s="43">
        <f>E56</f>
        <v>1836.4</v>
      </c>
      <c r="F55" s="43">
        <f>F56</f>
        <v>1836.4</v>
      </c>
      <c r="I55" s="119">
        <f>E55+E57+E59+E61+E65+E63</f>
        <v>12903</v>
      </c>
      <c r="J55" s="119">
        <f>F55+F57+F59+F61+F65+F63</f>
        <v>13233.3</v>
      </c>
    </row>
    <row r="56" spans="1:6" ht="31.5">
      <c r="A56" s="74" t="s">
        <v>15</v>
      </c>
      <c r="B56" s="42" t="s">
        <v>116</v>
      </c>
      <c r="C56" s="42" t="s">
        <v>248</v>
      </c>
      <c r="D56" s="22" t="s">
        <v>10</v>
      </c>
      <c r="E56" s="43">
        <v>1836.4</v>
      </c>
      <c r="F56" s="43">
        <v>1836.4</v>
      </c>
    </row>
    <row r="57" spans="1:6" ht="47.25">
      <c r="A57" s="15" t="s">
        <v>42</v>
      </c>
      <c r="B57" s="42" t="s">
        <v>116</v>
      </c>
      <c r="C57" s="8" t="s">
        <v>258</v>
      </c>
      <c r="D57" s="8"/>
      <c r="E57" s="18">
        <f>E58</f>
        <v>2277</v>
      </c>
      <c r="F57" s="18">
        <f>F58</f>
        <v>2277</v>
      </c>
    </row>
    <row r="58" spans="1:6" ht="31.5">
      <c r="A58" s="74" t="s">
        <v>15</v>
      </c>
      <c r="B58" s="42" t="s">
        <v>116</v>
      </c>
      <c r="C58" s="8" t="s">
        <v>258</v>
      </c>
      <c r="D58" s="22" t="s">
        <v>10</v>
      </c>
      <c r="E58" s="43">
        <v>2277</v>
      </c>
      <c r="F58" s="43">
        <v>2277</v>
      </c>
    </row>
    <row r="59" spans="1:6" ht="37.5" customHeight="1">
      <c r="A59" s="40" t="s">
        <v>43</v>
      </c>
      <c r="B59" s="42" t="s">
        <v>116</v>
      </c>
      <c r="C59" s="22" t="s">
        <v>249</v>
      </c>
      <c r="D59" s="22"/>
      <c r="E59" s="43">
        <f>E60</f>
        <v>400</v>
      </c>
      <c r="F59" s="43">
        <f>F60</f>
        <v>400</v>
      </c>
    </row>
    <row r="60" spans="1:6" ht="39" customHeight="1">
      <c r="A60" s="74" t="s">
        <v>15</v>
      </c>
      <c r="B60" s="42" t="s">
        <v>116</v>
      </c>
      <c r="C60" s="22" t="s">
        <v>249</v>
      </c>
      <c r="D60" s="22" t="s">
        <v>10</v>
      </c>
      <c r="E60" s="43">
        <v>400</v>
      </c>
      <c r="F60" s="43">
        <v>400</v>
      </c>
    </row>
    <row r="61" spans="1:6" ht="39" customHeight="1">
      <c r="A61" s="40" t="s">
        <v>43</v>
      </c>
      <c r="B61" s="42" t="s">
        <v>116</v>
      </c>
      <c r="C61" s="8" t="s">
        <v>259</v>
      </c>
      <c r="D61" s="64"/>
      <c r="E61" s="43">
        <f>E62</f>
        <v>4400</v>
      </c>
      <c r="F61" s="43">
        <f>F62</f>
        <v>4400</v>
      </c>
    </row>
    <row r="62" spans="1:6" ht="35.25" customHeight="1">
      <c r="A62" s="74" t="s">
        <v>15</v>
      </c>
      <c r="B62" s="42" t="s">
        <v>116</v>
      </c>
      <c r="C62" s="8" t="s">
        <v>259</v>
      </c>
      <c r="D62" s="22" t="s">
        <v>10</v>
      </c>
      <c r="E62" s="43">
        <v>4400</v>
      </c>
      <c r="F62" s="43">
        <v>4400</v>
      </c>
    </row>
    <row r="63" spans="1:6" ht="46.5" customHeight="1">
      <c r="A63" s="40" t="s">
        <v>301</v>
      </c>
      <c r="B63" s="42" t="s">
        <v>116</v>
      </c>
      <c r="C63" s="16" t="s">
        <v>314</v>
      </c>
      <c r="D63" s="42"/>
      <c r="E63" s="43">
        <f>E64</f>
        <v>2039.6</v>
      </c>
      <c r="F63" s="43">
        <f>F64</f>
        <v>2369.9</v>
      </c>
    </row>
    <row r="64" spans="1:6" ht="35.25" customHeight="1">
      <c r="A64" s="45" t="s">
        <v>15</v>
      </c>
      <c r="B64" s="42" t="s">
        <v>116</v>
      </c>
      <c r="C64" s="16" t="s">
        <v>314</v>
      </c>
      <c r="D64" s="42" t="s">
        <v>10</v>
      </c>
      <c r="E64" s="43">
        <v>2039.6</v>
      </c>
      <c r="F64" s="43">
        <v>2369.9</v>
      </c>
    </row>
    <row r="65" spans="1:6" ht="37.5" customHeight="1">
      <c r="A65" s="40" t="s">
        <v>44</v>
      </c>
      <c r="B65" s="42" t="s">
        <v>116</v>
      </c>
      <c r="C65" s="8" t="s">
        <v>250</v>
      </c>
      <c r="D65" s="64"/>
      <c r="E65" s="43">
        <f>E66</f>
        <v>1950</v>
      </c>
      <c r="F65" s="43">
        <f>F66</f>
        <v>1950</v>
      </c>
    </row>
    <row r="66" spans="1:6" ht="35.25" customHeight="1">
      <c r="A66" s="74" t="s">
        <v>15</v>
      </c>
      <c r="B66" s="42" t="s">
        <v>116</v>
      </c>
      <c r="C66" s="8" t="s">
        <v>250</v>
      </c>
      <c r="D66" s="22" t="s">
        <v>10</v>
      </c>
      <c r="E66" s="43">
        <f>1950</f>
        <v>1950</v>
      </c>
      <c r="F66" s="43">
        <f>1950</f>
        <v>1950</v>
      </c>
    </row>
    <row r="67" spans="1:6" ht="53.25" customHeight="1">
      <c r="A67" s="19" t="s">
        <v>306</v>
      </c>
      <c r="B67" s="42" t="s">
        <v>116</v>
      </c>
      <c r="C67" s="42" t="s">
        <v>305</v>
      </c>
      <c r="D67" s="10"/>
      <c r="E67" s="43">
        <f>E68</f>
        <v>450</v>
      </c>
      <c r="F67" s="43">
        <f>F68</f>
        <v>450</v>
      </c>
    </row>
    <row r="68" spans="1:6" ht="37.5" customHeight="1">
      <c r="A68" s="74" t="s">
        <v>15</v>
      </c>
      <c r="B68" s="42" t="s">
        <v>116</v>
      </c>
      <c r="C68" s="42" t="s">
        <v>305</v>
      </c>
      <c r="D68" s="42" t="s">
        <v>10</v>
      </c>
      <c r="E68" s="43">
        <v>450</v>
      </c>
      <c r="F68" s="43">
        <v>450</v>
      </c>
    </row>
    <row r="69" spans="1:6" ht="94.5">
      <c r="A69" s="40" t="s">
        <v>45</v>
      </c>
      <c r="B69" s="42" t="s">
        <v>116</v>
      </c>
      <c r="C69" s="8" t="s">
        <v>260</v>
      </c>
      <c r="D69" s="64"/>
      <c r="E69" s="43">
        <f>E70</f>
        <v>300</v>
      </c>
      <c r="F69" s="43">
        <f>F70</f>
        <v>300</v>
      </c>
    </row>
    <row r="70" spans="1:6" ht="15.75">
      <c r="A70" s="74" t="s">
        <v>11</v>
      </c>
      <c r="B70" s="42" t="s">
        <v>116</v>
      </c>
      <c r="C70" s="8" t="s">
        <v>260</v>
      </c>
      <c r="D70" s="22" t="s">
        <v>14</v>
      </c>
      <c r="E70" s="43">
        <v>300</v>
      </c>
      <c r="F70" s="43">
        <v>300</v>
      </c>
    </row>
    <row r="71" spans="1:6" ht="63">
      <c r="A71" s="14" t="s">
        <v>70</v>
      </c>
      <c r="B71" s="101" t="s">
        <v>116</v>
      </c>
      <c r="C71" s="12" t="s">
        <v>251</v>
      </c>
      <c r="D71" s="12" t="s">
        <v>0</v>
      </c>
      <c r="E71" s="13">
        <f>E72+E74</f>
        <v>200</v>
      </c>
      <c r="F71" s="13">
        <f>F72+F74</f>
        <v>200</v>
      </c>
    </row>
    <row r="72" spans="1:6" ht="47.25">
      <c r="A72" s="23" t="s">
        <v>71</v>
      </c>
      <c r="B72" s="27" t="s">
        <v>116</v>
      </c>
      <c r="C72" s="16" t="s">
        <v>252</v>
      </c>
      <c r="D72" s="42"/>
      <c r="E72" s="21">
        <f>E73</f>
        <v>50</v>
      </c>
      <c r="F72" s="21">
        <f>F73</f>
        <v>50</v>
      </c>
    </row>
    <row r="73" spans="1:6" ht="31.5">
      <c r="A73" s="40" t="s">
        <v>31</v>
      </c>
      <c r="B73" s="42" t="s">
        <v>116</v>
      </c>
      <c r="C73" s="16" t="s">
        <v>252</v>
      </c>
      <c r="D73" s="42" t="s">
        <v>19</v>
      </c>
      <c r="E73" s="43">
        <v>50</v>
      </c>
      <c r="F73" s="43">
        <v>50</v>
      </c>
    </row>
    <row r="74" spans="1:6" ht="31.5">
      <c r="A74" s="40" t="s">
        <v>55</v>
      </c>
      <c r="B74" s="42" t="s">
        <v>116</v>
      </c>
      <c r="C74" s="16" t="s">
        <v>253</v>
      </c>
      <c r="D74" s="22"/>
      <c r="E74" s="43">
        <f>E75</f>
        <v>150</v>
      </c>
      <c r="F74" s="43">
        <f>F75</f>
        <v>150</v>
      </c>
    </row>
    <row r="75" spans="1:6" ht="31.5">
      <c r="A75" s="74" t="s">
        <v>15</v>
      </c>
      <c r="B75" s="42" t="s">
        <v>116</v>
      </c>
      <c r="C75" s="16" t="s">
        <v>253</v>
      </c>
      <c r="D75" s="42" t="s">
        <v>10</v>
      </c>
      <c r="E75" s="43">
        <v>150</v>
      </c>
      <c r="F75" s="43">
        <v>150</v>
      </c>
    </row>
    <row r="76" spans="1:6" ht="31.5">
      <c r="A76" s="14" t="s">
        <v>361</v>
      </c>
      <c r="B76" s="101" t="s">
        <v>116</v>
      </c>
      <c r="C76" s="12" t="s">
        <v>353</v>
      </c>
      <c r="D76" s="12" t="s">
        <v>0</v>
      </c>
      <c r="E76" s="13">
        <f>E77</f>
        <v>631.2</v>
      </c>
      <c r="F76" s="13">
        <f>F77</f>
        <v>631.2</v>
      </c>
    </row>
    <row r="77" spans="1:6" ht="94.5">
      <c r="A77" s="40" t="s">
        <v>266</v>
      </c>
      <c r="B77" s="42" t="s">
        <v>116</v>
      </c>
      <c r="C77" s="16" t="s">
        <v>357</v>
      </c>
      <c r="D77" s="182"/>
      <c r="E77" s="180">
        <f>E78</f>
        <v>631.2</v>
      </c>
      <c r="F77" s="180">
        <f>F78</f>
        <v>631.2</v>
      </c>
    </row>
    <row r="78" spans="1:6" ht="31.5">
      <c r="A78" s="195" t="s">
        <v>15</v>
      </c>
      <c r="B78" s="42" t="s">
        <v>116</v>
      </c>
      <c r="C78" s="16" t="s">
        <v>357</v>
      </c>
      <c r="D78" s="182" t="s">
        <v>10</v>
      </c>
      <c r="E78" s="180">
        <v>631.2</v>
      </c>
      <c r="F78" s="180">
        <v>631.2</v>
      </c>
    </row>
    <row r="79" spans="1:6" ht="31.5">
      <c r="A79" s="99" t="s">
        <v>92</v>
      </c>
      <c r="B79" s="94" t="s">
        <v>116</v>
      </c>
      <c r="C79" s="93" t="s">
        <v>163</v>
      </c>
      <c r="D79" s="93" t="s">
        <v>0</v>
      </c>
      <c r="E79" s="111">
        <f>E80</f>
        <v>750</v>
      </c>
      <c r="F79" s="111">
        <f>F80</f>
        <v>750</v>
      </c>
    </row>
    <row r="80" spans="1:6" ht="31.5">
      <c r="A80" s="11" t="s">
        <v>94</v>
      </c>
      <c r="B80" s="110" t="s">
        <v>116</v>
      </c>
      <c r="C80" s="12" t="s">
        <v>174</v>
      </c>
      <c r="D80" s="12" t="s">
        <v>0</v>
      </c>
      <c r="E80" s="117">
        <f>E81+E84+E86</f>
        <v>750</v>
      </c>
      <c r="F80" s="117">
        <f>F81+F84+F86</f>
        <v>750</v>
      </c>
    </row>
    <row r="81" spans="1:6" ht="31.5">
      <c r="A81" s="40" t="s">
        <v>110</v>
      </c>
      <c r="B81" s="42" t="s">
        <v>116</v>
      </c>
      <c r="C81" s="42" t="s">
        <v>181</v>
      </c>
      <c r="D81" s="42"/>
      <c r="E81" s="43">
        <f>E83+E82</f>
        <v>500</v>
      </c>
      <c r="F81" s="43">
        <f>F83+F82</f>
        <v>500</v>
      </c>
    </row>
    <row r="82" spans="1:6" ht="40.5" customHeight="1">
      <c r="A82" s="40" t="s">
        <v>15</v>
      </c>
      <c r="B82" s="42" t="s">
        <v>116</v>
      </c>
      <c r="C82" s="42" t="s">
        <v>181</v>
      </c>
      <c r="D82" s="42" t="s">
        <v>10</v>
      </c>
      <c r="E82" s="43">
        <v>300</v>
      </c>
      <c r="F82" s="43">
        <v>300</v>
      </c>
    </row>
    <row r="83" spans="1:6" ht="33.75" customHeight="1">
      <c r="A83" s="40" t="s">
        <v>31</v>
      </c>
      <c r="B83" s="42" t="s">
        <v>116</v>
      </c>
      <c r="C83" s="42" t="s">
        <v>181</v>
      </c>
      <c r="D83" s="42" t="s">
        <v>19</v>
      </c>
      <c r="E83" s="43">
        <v>200</v>
      </c>
      <c r="F83" s="43">
        <v>200</v>
      </c>
    </row>
    <row r="84" spans="1:6" ht="31.5">
      <c r="A84" s="40" t="s">
        <v>142</v>
      </c>
      <c r="B84" s="42" t="s">
        <v>116</v>
      </c>
      <c r="C84" s="42" t="s">
        <v>182</v>
      </c>
      <c r="D84" s="42"/>
      <c r="E84" s="43">
        <f>E85</f>
        <v>100</v>
      </c>
      <c r="F84" s="43">
        <f>F85</f>
        <v>100</v>
      </c>
    </row>
    <row r="85" spans="1:6" ht="31.5">
      <c r="A85" s="40" t="s">
        <v>15</v>
      </c>
      <c r="B85" s="42" t="s">
        <v>116</v>
      </c>
      <c r="C85" s="42" t="s">
        <v>182</v>
      </c>
      <c r="D85" s="42" t="s">
        <v>10</v>
      </c>
      <c r="E85" s="43">
        <v>100</v>
      </c>
      <c r="F85" s="43">
        <v>100</v>
      </c>
    </row>
    <row r="86" spans="1:6" ht="63">
      <c r="A86" s="40" t="s">
        <v>143</v>
      </c>
      <c r="B86" s="42" t="s">
        <v>116</v>
      </c>
      <c r="C86" s="42" t="s">
        <v>183</v>
      </c>
      <c r="D86" s="42"/>
      <c r="E86" s="43">
        <f>E87</f>
        <v>150</v>
      </c>
      <c r="F86" s="43">
        <f>F87</f>
        <v>150</v>
      </c>
    </row>
    <row r="87" spans="1:6" ht="31.5">
      <c r="A87" s="40" t="s">
        <v>15</v>
      </c>
      <c r="B87" s="42" t="s">
        <v>116</v>
      </c>
      <c r="C87" s="42" t="s">
        <v>183</v>
      </c>
      <c r="D87" s="42" t="s">
        <v>10</v>
      </c>
      <c r="E87" s="43">
        <v>150</v>
      </c>
      <c r="F87" s="43">
        <v>150</v>
      </c>
    </row>
    <row r="88" spans="1:6" ht="47.25">
      <c r="A88" s="156" t="s">
        <v>61</v>
      </c>
      <c r="B88" s="94" t="s">
        <v>116</v>
      </c>
      <c r="C88" s="93" t="s">
        <v>195</v>
      </c>
      <c r="D88" s="93" t="s">
        <v>0</v>
      </c>
      <c r="E88" s="100">
        <f>E89+E91+E93+E95</f>
        <v>60410.899999999994</v>
      </c>
      <c r="F88" s="100">
        <f>F89+F91+F93+F95</f>
        <v>60410.899999999994</v>
      </c>
    </row>
    <row r="89" spans="1:6" ht="47.25">
      <c r="A89" s="23" t="s">
        <v>62</v>
      </c>
      <c r="B89" s="42" t="s">
        <v>116</v>
      </c>
      <c r="C89" s="42" t="s">
        <v>196</v>
      </c>
      <c r="D89" s="42"/>
      <c r="E89" s="43">
        <f>E90</f>
        <v>58010.2</v>
      </c>
      <c r="F89" s="43">
        <f>F90</f>
        <v>58010.2</v>
      </c>
    </row>
    <row r="90" spans="1:6" ht="47.25">
      <c r="A90" s="58" t="s">
        <v>12</v>
      </c>
      <c r="B90" s="42" t="s">
        <v>116</v>
      </c>
      <c r="C90" s="42" t="s">
        <v>196</v>
      </c>
      <c r="D90" s="42" t="s">
        <v>13</v>
      </c>
      <c r="E90" s="43">
        <v>58010.2</v>
      </c>
      <c r="F90" s="43">
        <v>58010.2</v>
      </c>
    </row>
    <row r="91" spans="1:6" ht="31.5">
      <c r="A91" s="59" t="s">
        <v>46</v>
      </c>
      <c r="B91" s="42" t="s">
        <v>116</v>
      </c>
      <c r="C91" s="42" t="s">
        <v>197</v>
      </c>
      <c r="D91" s="22"/>
      <c r="E91" s="43">
        <f>E92</f>
        <v>300.7</v>
      </c>
      <c r="F91" s="43">
        <f>F92</f>
        <v>300.7</v>
      </c>
    </row>
    <row r="92" spans="1:6" ht="47.25">
      <c r="A92" s="47" t="s">
        <v>12</v>
      </c>
      <c r="B92" s="42" t="s">
        <v>116</v>
      </c>
      <c r="C92" s="42" t="s">
        <v>197</v>
      </c>
      <c r="D92" s="22" t="s">
        <v>13</v>
      </c>
      <c r="E92" s="43">
        <v>300.7</v>
      </c>
      <c r="F92" s="43">
        <v>300.7</v>
      </c>
    </row>
    <row r="93" spans="1:6" ht="31.5">
      <c r="A93" s="59" t="s">
        <v>47</v>
      </c>
      <c r="B93" s="42" t="s">
        <v>116</v>
      </c>
      <c r="C93" s="42" t="s">
        <v>198</v>
      </c>
      <c r="D93" s="42"/>
      <c r="E93" s="43">
        <f>E94</f>
        <v>2000</v>
      </c>
      <c r="F93" s="43">
        <f>F94</f>
        <v>2000</v>
      </c>
    </row>
    <row r="94" spans="1:6" ht="31.5">
      <c r="A94" s="23" t="s">
        <v>15</v>
      </c>
      <c r="B94" s="42" t="s">
        <v>116</v>
      </c>
      <c r="C94" s="42" t="s">
        <v>198</v>
      </c>
      <c r="D94" s="42" t="s">
        <v>10</v>
      </c>
      <c r="E94" s="43">
        <v>2000</v>
      </c>
      <c r="F94" s="43">
        <v>2000</v>
      </c>
    </row>
    <row r="95" spans="1:6" ht="47.25">
      <c r="A95" s="23" t="s">
        <v>273</v>
      </c>
      <c r="B95" s="27" t="s">
        <v>116</v>
      </c>
      <c r="C95" s="42" t="s">
        <v>290</v>
      </c>
      <c r="D95" s="16"/>
      <c r="E95" s="43">
        <f>E96</f>
        <v>100</v>
      </c>
      <c r="F95" s="43">
        <f>F96</f>
        <v>100</v>
      </c>
    </row>
    <row r="96" spans="1:6" ht="31.5">
      <c r="A96" s="23" t="s">
        <v>15</v>
      </c>
      <c r="B96" s="27" t="s">
        <v>116</v>
      </c>
      <c r="C96" s="42" t="s">
        <v>290</v>
      </c>
      <c r="D96" s="16" t="s">
        <v>10</v>
      </c>
      <c r="E96" s="43">
        <v>100</v>
      </c>
      <c r="F96" s="43">
        <v>100</v>
      </c>
    </row>
    <row r="97" spans="1:6" ht="47.25">
      <c r="A97" s="99" t="s">
        <v>97</v>
      </c>
      <c r="B97" s="94" t="s">
        <v>116</v>
      </c>
      <c r="C97" s="93" t="s">
        <v>212</v>
      </c>
      <c r="D97" s="93" t="s">
        <v>0</v>
      </c>
      <c r="E97" s="100">
        <f>E98+E128+E139</f>
        <v>107869.3</v>
      </c>
      <c r="F97" s="100">
        <f>F98+F128+F139</f>
        <v>109158.10000000002</v>
      </c>
    </row>
    <row r="98" spans="1:6" ht="31.5">
      <c r="A98" s="11" t="s">
        <v>100</v>
      </c>
      <c r="B98" s="101" t="s">
        <v>116</v>
      </c>
      <c r="C98" s="12" t="s">
        <v>220</v>
      </c>
      <c r="D98" s="12" t="s">
        <v>0</v>
      </c>
      <c r="E98" s="13">
        <f>E99+E101+E106+E110+E113+E116+E119+E122+E125</f>
        <v>107072.3</v>
      </c>
      <c r="F98" s="13">
        <f>F99+F101+F106+F110+F113+F116+F119+F122+F125</f>
        <v>108360.10000000002</v>
      </c>
    </row>
    <row r="99" spans="1:6" ht="31.5">
      <c r="A99" s="159" t="s">
        <v>22</v>
      </c>
      <c r="B99" s="42" t="s">
        <v>116</v>
      </c>
      <c r="C99" s="16" t="s">
        <v>221</v>
      </c>
      <c r="D99" s="16"/>
      <c r="E99" s="9">
        <f>E100</f>
        <v>200</v>
      </c>
      <c r="F99" s="9">
        <f>F100</f>
        <v>200</v>
      </c>
    </row>
    <row r="100" spans="1:6" ht="31.5">
      <c r="A100" s="45" t="s">
        <v>15</v>
      </c>
      <c r="B100" s="42" t="s">
        <v>116</v>
      </c>
      <c r="C100" s="16" t="s">
        <v>221</v>
      </c>
      <c r="D100" s="42" t="s">
        <v>10</v>
      </c>
      <c r="E100" s="43">
        <v>200</v>
      </c>
      <c r="F100" s="43">
        <v>200</v>
      </c>
    </row>
    <row r="101" spans="1:6" ht="47.25">
      <c r="A101" s="160" t="s">
        <v>16</v>
      </c>
      <c r="B101" s="42" t="s">
        <v>116</v>
      </c>
      <c r="C101" s="42" t="s">
        <v>222</v>
      </c>
      <c r="D101" s="42"/>
      <c r="E101" s="21">
        <f>SUM(E102:E105)</f>
        <v>93237.9</v>
      </c>
      <c r="F101" s="21">
        <f>SUM(F102:F105)</f>
        <v>94435.5</v>
      </c>
    </row>
    <row r="102" spans="1:6" ht="94.5">
      <c r="A102" s="55" t="s">
        <v>17</v>
      </c>
      <c r="B102" s="42" t="s">
        <v>116</v>
      </c>
      <c r="C102" s="42" t="s">
        <v>222</v>
      </c>
      <c r="D102" s="42" t="s">
        <v>18</v>
      </c>
      <c r="E102" s="43">
        <f>75931.9-E111-E114-E117-E120-E123</f>
        <v>74930.59999999999</v>
      </c>
      <c r="F102" s="43">
        <f>77129.5-F111-F114-F117-F120-F123</f>
        <v>76128.2</v>
      </c>
    </row>
    <row r="103" spans="1:6" ht="36" customHeight="1">
      <c r="A103" s="103" t="s">
        <v>327</v>
      </c>
      <c r="B103" s="42" t="s">
        <v>116</v>
      </c>
      <c r="C103" s="42" t="s">
        <v>222</v>
      </c>
      <c r="D103" s="42" t="s">
        <v>10</v>
      </c>
      <c r="E103" s="43">
        <v>10100</v>
      </c>
      <c r="F103" s="43">
        <v>10100</v>
      </c>
    </row>
    <row r="104" spans="1:6" ht="31.5">
      <c r="A104" s="23" t="s">
        <v>86</v>
      </c>
      <c r="B104" s="42" t="s">
        <v>116</v>
      </c>
      <c r="C104" s="42" t="s">
        <v>222</v>
      </c>
      <c r="D104" s="42" t="s">
        <v>19</v>
      </c>
      <c r="E104" s="43">
        <v>7850.3</v>
      </c>
      <c r="F104" s="43">
        <v>7850.3</v>
      </c>
    </row>
    <row r="105" spans="1:6" ht="15.75">
      <c r="A105" s="74" t="s">
        <v>11</v>
      </c>
      <c r="B105" s="42" t="s">
        <v>116</v>
      </c>
      <c r="C105" s="42" t="s">
        <v>222</v>
      </c>
      <c r="D105" s="42" t="s">
        <v>14</v>
      </c>
      <c r="E105" s="43">
        <v>357</v>
      </c>
      <c r="F105" s="43">
        <v>357</v>
      </c>
    </row>
    <row r="106" spans="1:6" ht="31.5">
      <c r="A106" s="159" t="s">
        <v>63</v>
      </c>
      <c r="B106" s="42" t="s">
        <v>116</v>
      </c>
      <c r="C106" s="42" t="s">
        <v>223</v>
      </c>
      <c r="D106" s="42"/>
      <c r="E106" s="43">
        <f>E108+E107+E109</f>
        <v>10903.900000000001</v>
      </c>
      <c r="F106" s="43">
        <f>F108+F107+F109</f>
        <v>10994.1</v>
      </c>
    </row>
    <row r="107" spans="1:6" ht="94.5">
      <c r="A107" s="55" t="s">
        <v>17</v>
      </c>
      <c r="B107" s="42" t="s">
        <v>116</v>
      </c>
      <c r="C107" s="42" t="s">
        <v>223</v>
      </c>
      <c r="D107" s="42" t="s">
        <v>18</v>
      </c>
      <c r="E107" s="43">
        <v>9272.2</v>
      </c>
      <c r="F107" s="43">
        <v>9362.4</v>
      </c>
    </row>
    <row r="108" spans="1:6" ht="31.5">
      <c r="A108" s="45" t="s">
        <v>15</v>
      </c>
      <c r="B108" s="42" t="s">
        <v>116</v>
      </c>
      <c r="C108" s="42" t="s">
        <v>223</v>
      </c>
      <c r="D108" s="42" t="s">
        <v>10</v>
      </c>
      <c r="E108" s="43">
        <v>1275.7</v>
      </c>
      <c r="F108" s="43">
        <v>1275.7</v>
      </c>
    </row>
    <row r="109" spans="1:6" ht="15.75">
      <c r="A109" s="74" t="s">
        <v>11</v>
      </c>
      <c r="B109" s="42" t="s">
        <v>116</v>
      </c>
      <c r="C109" s="42" t="s">
        <v>223</v>
      </c>
      <c r="D109" s="42" t="s">
        <v>14</v>
      </c>
      <c r="E109" s="43">
        <v>356</v>
      </c>
      <c r="F109" s="43">
        <v>356</v>
      </c>
    </row>
    <row r="110" spans="1:6" ht="95.25" customHeight="1">
      <c r="A110" s="66" t="s">
        <v>385</v>
      </c>
      <c r="B110" s="42" t="s">
        <v>116</v>
      </c>
      <c r="C110" s="27" t="s">
        <v>265</v>
      </c>
      <c r="D110" s="42"/>
      <c r="E110" s="43">
        <f>E111+E112</f>
        <v>47.8</v>
      </c>
      <c r="F110" s="43">
        <f>F111+F112</f>
        <v>47.8</v>
      </c>
    </row>
    <row r="111" spans="1:6" ht="94.5">
      <c r="A111" s="44" t="s">
        <v>17</v>
      </c>
      <c r="B111" s="42" t="s">
        <v>116</v>
      </c>
      <c r="C111" s="27" t="s">
        <v>265</v>
      </c>
      <c r="D111" s="42" t="s">
        <v>18</v>
      </c>
      <c r="E111" s="43">
        <f>13.1+6.6+13.1</f>
        <v>32.8</v>
      </c>
      <c r="F111" s="43">
        <f>13.1+6.6+13.1</f>
        <v>32.8</v>
      </c>
    </row>
    <row r="112" spans="1:6" ht="31.5">
      <c r="A112" s="45" t="s">
        <v>15</v>
      </c>
      <c r="B112" s="42" t="s">
        <v>116</v>
      </c>
      <c r="C112" s="27" t="s">
        <v>265</v>
      </c>
      <c r="D112" s="42" t="s">
        <v>10</v>
      </c>
      <c r="E112" s="43">
        <f>5+5+5</f>
        <v>15</v>
      </c>
      <c r="F112" s="43">
        <f>5+5+5</f>
        <v>15</v>
      </c>
    </row>
    <row r="113" spans="1:6" ht="126">
      <c r="A113" s="161" t="s">
        <v>279</v>
      </c>
      <c r="B113" s="42" t="s">
        <v>116</v>
      </c>
      <c r="C113" s="27" t="s">
        <v>231</v>
      </c>
      <c r="D113" s="42"/>
      <c r="E113" s="43">
        <f>E114+E115</f>
        <v>100.8</v>
      </c>
      <c r="F113" s="43">
        <f>F114+F115</f>
        <v>100.8</v>
      </c>
    </row>
    <row r="114" spans="1:6" ht="94.5">
      <c r="A114" s="44" t="s">
        <v>17</v>
      </c>
      <c r="B114" s="42" t="s">
        <v>116</v>
      </c>
      <c r="C114" s="27" t="s">
        <v>231</v>
      </c>
      <c r="D114" s="42" t="s">
        <v>18</v>
      </c>
      <c r="E114" s="43">
        <v>98.5</v>
      </c>
      <c r="F114" s="43">
        <v>98.5</v>
      </c>
    </row>
    <row r="115" spans="1:6" ht="31.5">
      <c r="A115" s="103" t="s">
        <v>15</v>
      </c>
      <c r="B115" s="42" t="s">
        <v>116</v>
      </c>
      <c r="C115" s="27" t="s">
        <v>231</v>
      </c>
      <c r="D115" s="42" t="s">
        <v>10</v>
      </c>
      <c r="E115" s="43">
        <v>2.3</v>
      </c>
      <c r="F115" s="43">
        <v>2.3</v>
      </c>
    </row>
    <row r="116" spans="1:6" ht="126">
      <c r="A116" s="104" t="s">
        <v>386</v>
      </c>
      <c r="B116" s="42" t="s">
        <v>116</v>
      </c>
      <c r="C116" s="27" t="s">
        <v>232</v>
      </c>
      <c r="D116" s="42"/>
      <c r="E116" s="43">
        <f>E117+E118</f>
        <v>70.6</v>
      </c>
      <c r="F116" s="43">
        <f>F117+F118</f>
        <v>70.6</v>
      </c>
    </row>
    <row r="117" spans="1:6" ht="94.5">
      <c r="A117" s="44" t="s">
        <v>17</v>
      </c>
      <c r="B117" s="42" t="s">
        <v>116</v>
      </c>
      <c r="C117" s="27" t="s">
        <v>232</v>
      </c>
      <c r="D117" s="42" t="s">
        <v>18</v>
      </c>
      <c r="E117" s="43">
        <v>65.6</v>
      </c>
      <c r="F117" s="43">
        <v>65.6</v>
      </c>
    </row>
    <row r="118" spans="1:6" ht="31.5">
      <c r="A118" s="103" t="s">
        <v>15</v>
      </c>
      <c r="B118" s="42" t="s">
        <v>116</v>
      </c>
      <c r="C118" s="27" t="s">
        <v>232</v>
      </c>
      <c r="D118" s="42" t="s">
        <v>10</v>
      </c>
      <c r="E118" s="43">
        <v>5</v>
      </c>
      <c r="F118" s="43">
        <v>5</v>
      </c>
    </row>
    <row r="119" spans="1:6" ht="173.25">
      <c r="A119" s="128" t="s">
        <v>285</v>
      </c>
      <c r="B119" s="42" t="s">
        <v>116</v>
      </c>
      <c r="C119" s="42" t="s">
        <v>233</v>
      </c>
      <c r="D119" s="42"/>
      <c r="E119" s="43">
        <f>E120+E121</f>
        <v>755.6</v>
      </c>
      <c r="F119" s="43">
        <f>F120+F121</f>
        <v>755.6</v>
      </c>
    </row>
    <row r="120" spans="1:6" ht="94.5">
      <c r="A120" s="44" t="s">
        <v>17</v>
      </c>
      <c r="B120" s="42" t="s">
        <v>116</v>
      </c>
      <c r="C120" s="42" t="s">
        <v>233</v>
      </c>
      <c r="D120" s="42" t="s">
        <v>18</v>
      </c>
      <c r="E120" s="43">
        <v>738.7</v>
      </c>
      <c r="F120" s="43">
        <v>738.7</v>
      </c>
    </row>
    <row r="121" spans="1:6" ht="31.5">
      <c r="A121" s="162" t="s">
        <v>15</v>
      </c>
      <c r="B121" s="42" t="s">
        <v>116</v>
      </c>
      <c r="C121" s="42" t="s">
        <v>233</v>
      </c>
      <c r="D121" s="22" t="s">
        <v>10</v>
      </c>
      <c r="E121" s="43">
        <v>16.9</v>
      </c>
      <c r="F121" s="43">
        <v>16.9</v>
      </c>
    </row>
    <row r="122" spans="1:6" ht="94.5">
      <c r="A122" s="24" t="s">
        <v>267</v>
      </c>
      <c r="B122" s="27" t="s">
        <v>116</v>
      </c>
      <c r="C122" s="27" t="s">
        <v>234</v>
      </c>
      <c r="D122" s="35"/>
      <c r="E122" s="37">
        <f>E123+E124</f>
        <v>70.7</v>
      </c>
      <c r="F122" s="37">
        <f>F123+F124</f>
        <v>70.7</v>
      </c>
    </row>
    <row r="123" spans="1:6" ht="94.5">
      <c r="A123" s="44" t="s">
        <v>17</v>
      </c>
      <c r="B123" s="42" t="s">
        <v>116</v>
      </c>
      <c r="C123" s="27" t="s">
        <v>234</v>
      </c>
      <c r="D123" s="42" t="s">
        <v>18</v>
      </c>
      <c r="E123" s="43">
        <v>65.7</v>
      </c>
      <c r="F123" s="43">
        <v>65.7</v>
      </c>
    </row>
    <row r="124" spans="1:6" ht="35.25" customHeight="1">
      <c r="A124" s="103" t="s">
        <v>15</v>
      </c>
      <c r="B124" s="42" t="s">
        <v>116</v>
      </c>
      <c r="C124" s="27" t="s">
        <v>234</v>
      </c>
      <c r="D124" s="42" t="s">
        <v>10</v>
      </c>
      <c r="E124" s="43">
        <v>5</v>
      </c>
      <c r="F124" s="43">
        <v>5</v>
      </c>
    </row>
    <row r="125" spans="1:6" ht="39.75" customHeight="1">
      <c r="A125" s="23" t="s">
        <v>56</v>
      </c>
      <c r="B125" s="42" t="s">
        <v>116</v>
      </c>
      <c r="C125" s="27" t="s">
        <v>224</v>
      </c>
      <c r="D125" s="42"/>
      <c r="E125" s="43">
        <f>E126+E127</f>
        <v>1685</v>
      </c>
      <c r="F125" s="43">
        <f>F126+F127</f>
        <v>1685</v>
      </c>
    </row>
    <row r="126" spans="1:6" ht="31.5">
      <c r="A126" s="103" t="s">
        <v>15</v>
      </c>
      <c r="B126" s="42" t="s">
        <v>116</v>
      </c>
      <c r="C126" s="27" t="s">
        <v>224</v>
      </c>
      <c r="D126" s="42" t="s">
        <v>10</v>
      </c>
      <c r="E126" s="43">
        <v>1285</v>
      </c>
      <c r="F126" s="43">
        <v>1285</v>
      </c>
    </row>
    <row r="127" spans="1:6" ht="15.75">
      <c r="A127" s="23" t="s">
        <v>11</v>
      </c>
      <c r="B127" s="42" t="s">
        <v>116</v>
      </c>
      <c r="C127" s="27" t="s">
        <v>224</v>
      </c>
      <c r="D127" s="42" t="s">
        <v>14</v>
      </c>
      <c r="E127" s="43">
        <v>400</v>
      </c>
      <c r="F127" s="43">
        <v>400</v>
      </c>
    </row>
    <row r="128" spans="1:6" ht="31.5">
      <c r="A128" s="11" t="s">
        <v>90</v>
      </c>
      <c r="B128" s="101" t="s">
        <v>116</v>
      </c>
      <c r="C128" s="12" t="s">
        <v>225</v>
      </c>
      <c r="D128" s="12" t="s">
        <v>0</v>
      </c>
      <c r="E128" s="13">
        <f>E129+E133+E137+E131+E135</f>
        <v>792</v>
      </c>
      <c r="F128" s="13">
        <f>F129+F133+F137+F131+F135</f>
        <v>793</v>
      </c>
    </row>
    <row r="129" spans="1:6" ht="63">
      <c r="A129" s="44" t="s">
        <v>23</v>
      </c>
      <c r="B129" s="42" t="s">
        <v>116</v>
      </c>
      <c r="C129" s="42" t="s">
        <v>226</v>
      </c>
      <c r="D129" s="42"/>
      <c r="E129" s="43">
        <f>E130</f>
        <v>47</v>
      </c>
      <c r="F129" s="43">
        <f>F130</f>
        <v>47</v>
      </c>
    </row>
    <row r="130" spans="1:6" ht="31.5">
      <c r="A130" s="45" t="s">
        <v>15</v>
      </c>
      <c r="B130" s="42" t="s">
        <v>116</v>
      </c>
      <c r="C130" s="42" t="s">
        <v>226</v>
      </c>
      <c r="D130" s="42" t="s">
        <v>10</v>
      </c>
      <c r="E130" s="43">
        <v>47</v>
      </c>
      <c r="F130" s="43">
        <v>47</v>
      </c>
    </row>
    <row r="131" spans="1:6" ht="63">
      <c r="A131" s="44" t="s">
        <v>348</v>
      </c>
      <c r="B131" s="42" t="s">
        <v>116</v>
      </c>
      <c r="C131" s="42" t="s">
        <v>349</v>
      </c>
      <c r="D131" s="42"/>
      <c r="E131" s="43">
        <f>E132</f>
        <v>60</v>
      </c>
      <c r="F131" s="43">
        <f>F132</f>
        <v>60</v>
      </c>
    </row>
    <row r="132" spans="1:6" ht="31.5">
      <c r="A132" s="45" t="s">
        <v>15</v>
      </c>
      <c r="B132" s="42" t="s">
        <v>116</v>
      </c>
      <c r="C132" s="42" t="s">
        <v>349</v>
      </c>
      <c r="D132" s="42" t="s">
        <v>10</v>
      </c>
      <c r="E132" s="43">
        <v>60</v>
      </c>
      <c r="F132" s="43">
        <v>60</v>
      </c>
    </row>
    <row r="133" spans="1:6" ht="94.5">
      <c r="A133" s="44" t="s">
        <v>24</v>
      </c>
      <c r="B133" s="42" t="s">
        <v>116</v>
      </c>
      <c r="C133" s="42" t="s">
        <v>227</v>
      </c>
      <c r="D133" s="42"/>
      <c r="E133" s="43">
        <f>E134</f>
        <v>430</v>
      </c>
      <c r="F133" s="43">
        <f>F134</f>
        <v>430</v>
      </c>
    </row>
    <row r="134" spans="1:8" ht="31.5">
      <c r="A134" s="45" t="s">
        <v>15</v>
      </c>
      <c r="B134" s="42" t="s">
        <v>116</v>
      </c>
      <c r="C134" s="42" t="s">
        <v>227</v>
      </c>
      <c r="D134" s="42" t="s">
        <v>10</v>
      </c>
      <c r="E134" s="43">
        <v>430</v>
      </c>
      <c r="F134" s="43">
        <v>430</v>
      </c>
      <c r="H134" s="20"/>
    </row>
    <row r="135" spans="1:8" ht="31.5">
      <c r="A135" s="44" t="s">
        <v>275</v>
      </c>
      <c r="B135" s="42" t="s">
        <v>116</v>
      </c>
      <c r="C135" s="42" t="s">
        <v>274</v>
      </c>
      <c r="D135" s="22"/>
      <c r="E135" s="43">
        <f>E136</f>
        <v>155</v>
      </c>
      <c r="F135" s="43">
        <f>F136</f>
        <v>155</v>
      </c>
      <c r="H135" s="20"/>
    </row>
    <row r="136" spans="1:8" ht="31.5">
      <c r="A136" s="45" t="s">
        <v>15</v>
      </c>
      <c r="B136" s="42" t="s">
        <v>116</v>
      </c>
      <c r="C136" s="42" t="s">
        <v>274</v>
      </c>
      <c r="D136" s="42" t="s">
        <v>10</v>
      </c>
      <c r="E136" s="43">
        <v>155</v>
      </c>
      <c r="F136" s="43">
        <v>155</v>
      </c>
      <c r="H136" s="20"/>
    </row>
    <row r="137" spans="1:6" ht="31.5">
      <c r="A137" s="44" t="s">
        <v>76</v>
      </c>
      <c r="B137" s="42" t="s">
        <v>116</v>
      </c>
      <c r="C137" s="42" t="s">
        <v>228</v>
      </c>
      <c r="D137" s="22"/>
      <c r="E137" s="43">
        <f>E138</f>
        <v>100</v>
      </c>
      <c r="F137" s="43">
        <f>F138</f>
        <v>101</v>
      </c>
    </row>
    <row r="138" spans="1:6" ht="31.5">
      <c r="A138" s="45" t="s">
        <v>15</v>
      </c>
      <c r="B138" s="42" t="s">
        <v>116</v>
      </c>
      <c r="C138" s="42" t="s">
        <v>228</v>
      </c>
      <c r="D138" s="42" t="s">
        <v>10</v>
      </c>
      <c r="E138" s="43">
        <v>100</v>
      </c>
      <c r="F138" s="43">
        <v>101</v>
      </c>
    </row>
    <row r="139" spans="1:6" ht="31.5">
      <c r="A139" s="11" t="s">
        <v>101</v>
      </c>
      <c r="B139" s="101" t="s">
        <v>116</v>
      </c>
      <c r="C139" s="12" t="s">
        <v>229</v>
      </c>
      <c r="D139" s="12" t="s">
        <v>0</v>
      </c>
      <c r="E139" s="13">
        <f>E140</f>
        <v>5</v>
      </c>
      <c r="F139" s="13">
        <f>F140</f>
        <v>5</v>
      </c>
    </row>
    <row r="140" spans="1:6" ht="47.25">
      <c r="A140" s="44" t="s">
        <v>118</v>
      </c>
      <c r="B140" s="42" t="s">
        <v>116</v>
      </c>
      <c r="C140" s="16" t="s">
        <v>230</v>
      </c>
      <c r="D140" s="22"/>
      <c r="E140" s="21">
        <f>E141</f>
        <v>5</v>
      </c>
      <c r="F140" s="21">
        <f>F141</f>
        <v>5</v>
      </c>
    </row>
    <row r="141" spans="1:6" ht="31.5">
      <c r="A141" s="45" t="s">
        <v>15</v>
      </c>
      <c r="B141" s="42" t="s">
        <v>116</v>
      </c>
      <c r="C141" s="16" t="s">
        <v>230</v>
      </c>
      <c r="D141" s="22" t="s">
        <v>10</v>
      </c>
      <c r="E141" s="43">
        <v>5</v>
      </c>
      <c r="F141" s="43">
        <v>5</v>
      </c>
    </row>
    <row r="142" spans="1:6" ht="47.25">
      <c r="A142" s="99" t="s">
        <v>328</v>
      </c>
      <c r="B142" s="94" t="s">
        <v>116</v>
      </c>
      <c r="C142" s="93" t="s">
        <v>187</v>
      </c>
      <c r="D142" s="93" t="s">
        <v>0</v>
      </c>
      <c r="E142" s="100">
        <f>E143+E153+E150</f>
        <v>17142.9</v>
      </c>
      <c r="F142" s="100">
        <f>F143+F153+F150</f>
        <v>17749.6</v>
      </c>
    </row>
    <row r="143" spans="1:6" ht="47.25">
      <c r="A143" s="11" t="s">
        <v>119</v>
      </c>
      <c r="B143" s="101" t="s">
        <v>116</v>
      </c>
      <c r="C143" s="12" t="s">
        <v>199</v>
      </c>
      <c r="D143" s="12" t="s">
        <v>0</v>
      </c>
      <c r="E143" s="13">
        <f>E146+E144</f>
        <v>16642.9</v>
      </c>
      <c r="F143" s="13">
        <f>F146+F144</f>
        <v>17249.6</v>
      </c>
    </row>
    <row r="144" spans="1:6" ht="31.5">
      <c r="A144" s="40" t="s">
        <v>350</v>
      </c>
      <c r="B144" s="42" t="s">
        <v>116</v>
      </c>
      <c r="C144" s="35" t="s">
        <v>351</v>
      </c>
      <c r="D144" s="42"/>
      <c r="E144" s="43">
        <f>E145</f>
        <v>32</v>
      </c>
      <c r="F144" s="43">
        <f>F145</f>
        <v>32</v>
      </c>
    </row>
    <row r="145" spans="1:6" ht="31.5">
      <c r="A145" s="40" t="s">
        <v>15</v>
      </c>
      <c r="B145" s="42" t="s">
        <v>116</v>
      </c>
      <c r="C145" s="35" t="s">
        <v>351</v>
      </c>
      <c r="D145" s="42" t="s">
        <v>10</v>
      </c>
      <c r="E145" s="21">
        <v>32</v>
      </c>
      <c r="F145" s="21">
        <v>32</v>
      </c>
    </row>
    <row r="146" spans="1:6" ht="31.5">
      <c r="A146" s="40" t="s">
        <v>80</v>
      </c>
      <c r="B146" s="42" t="s">
        <v>116</v>
      </c>
      <c r="C146" s="35" t="s">
        <v>201</v>
      </c>
      <c r="D146" s="42"/>
      <c r="E146" s="43">
        <f>E147+E148+E149</f>
        <v>16610.9</v>
      </c>
      <c r="F146" s="43">
        <f>F147+F148+F149</f>
        <v>17217.6</v>
      </c>
    </row>
    <row r="147" spans="1:6" ht="94.5">
      <c r="A147" s="23" t="s">
        <v>17</v>
      </c>
      <c r="B147" s="42" t="s">
        <v>116</v>
      </c>
      <c r="C147" s="35" t="s">
        <v>201</v>
      </c>
      <c r="D147" s="42" t="s">
        <v>18</v>
      </c>
      <c r="E147" s="21">
        <v>15566.2</v>
      </c>
      <c r="F147" s="21">
        <v>16172.9</v>
      </c>
    </row>
    <row r="148" spans="1:6" ht="31.5">
      <c r="A148" s="40" t="s">
        <v>15</v>
      </c>
      <c r="B148" s="42" t="s">
        <v>116</v>
      </c>
      <c r="C148" s="35" t="s">
        <v>201</v>
      </c>
      <c r="D148" s="42" t="s">
        <v>10</v>
      </c>
      <c r="E148" s="21">
        <v>992.9</v>
      </c>
      <c r="F148" s="21">
        <v>992.9</v>
      </c>
    </row>
    <row r="149" spans="1:6" ht="15.75">
      <c r="A149" s="40" t="s">
        <v>11</v>
      </c>
      <c r="B149" s="42" t="s">
        <v>116</v>
      </c>
      <c r="C149" s="35" t="s">
        <v>268</v>
      </c>
      <c r="D149" s="42" t="s">
        <v>14</v>
      </c>
      <c r="E149" s="21">
        <v>51.8</v>
      </c>
      <c r="F149" s="21">
        <v>51.8</v>
      </c>
    </row>
    <row r="150" spans="1:6" ht="47.25">
      <c r="A150" s="25" t="s">
        <v>120</v>
      </c>
      <c r="B150" s="101" t="s">
        <v>116</v>
      </c>
      <c r="C150" s="12" t="s">
        <v>186</v>
      </c>
      <c r="D150" s="12"/>
      <c r="E150" s="13">
        <f>E151</f>
        <v>350</v>
      </c>
      <c r="F150" s="13">
        <f>F151</f>
        <v>350</v>
      </c>
    </row>
    <row r="151" spans="1:6" ht="47.25">
      <c r="A151" s="23" t="s">
        <v>39</v>
      </c>
      <c r="B151" s="27" t="s">
        <v>116</v>
      </c>
      <c r="C151" s="35" t="s">
        <v>202</v>
      </c>
      <c r="D151" s="22"/>
      <c r="E151" s="43">
        <f>E152</f>
        <v>350</v>
      </c>
      <c r="F151" s="43">
        <f>F152</f>
        <v>350</v>
      </c>
    </row>
    <row r="152" spans="1:6" ht="31.5">
      <c r="A152" s="40" t="s">
        <v>15</v>
      </c>
      <c r="B152" s="42" t="s">
        <v>116</v>
      </c>
      <c r="C152" s="35" t="s">
        <v>202</v>
      </c>
      <c r="D152" s="22" t="s">
        <v>10</v>
      </c>
      <c r="E152" s="21">
        <v>350</v>
      </c>
      <c r="F152" s="21">
        <v>350</v>
      </c>
    </row>
    <row r="153" spans="1:6" ht="31.5">
      <c r="A153" s="25" t="s">
        <v>137</v>
      </c>
      <c r="B153" s="101" t="s">
        <v>116</v>
      </c>
      <c r="C153" s="12" t="s">
        <v>203</v>
      </c>
      <c r="D153" s="12"/>
      <c r="E153" s="13">
        <f>E154+E156+E158</f>
        <v>150</v>
      </c>
      <c r="F153" s="13">
        <f>F154+F156+F158</f>
        <v>150</v>
      </c>
    </row>
    <row r="154" spans="1:6" ht="110.25">
      <c r="A154" s="40" t="s">
        <v>138</v>
      </c>
      <c r="B154" s="42" t="s">
        <v>116</v>
      </c>
      <c r="C154" s="35" t="s">
        <v>204</v>
      </c>
      <c r="D154" s="22"/>
      <c r="E154" s="21">
        <f>E155</f>
        <v>40</v>
      </c>
      <c r="F154" s="21">
        <f>F155</f>
        <v>40</v>
      </c>
    </row>
    <row r="155" spans="1:6" ht="31.5">
      <c r="A155" s="40" t="s">
        <v>15</v>
      </c>
      <c r="B155" s="42" t="s">
        <v>116</v>
      </c>
      <c r="C155" s="35" t="s">
        <v>204</v>
      </c>
      <c r="D155" s="22" t="s">
        <v>10</v>
      </c>
      <c r="E155" s="43">
        <v>40</v>
      </c>
      <c r="F155" s="43">
        <v>40</v>
      </c>
    </row>
    <row r="156" spans="1:6" ht="94.5">
      <c r="A156" s="40" t="s">
        <v>139</v>
      </c>
      <c r="B156" s="42" t="s">
        <v>116</v>
      </c>
      <c r="C156" s="35" t="s">
        <v>205</v>
      </c>
      <c r="D156" s="22"/>
      <c r="E156" s="21">
        <f>E157</f>
        <v>70</v>
      </c>
      <c r="F156" s="21">
        <f>F157</f>
        <v>70</v>
      </c>
    </row>
    <row r="157" spans="1:6" ht="31.5">
      <c r="A157" s="40" t="s">
        <v>15</v>
      </c>
      <c r="B157" s="42" t="s">
        <v>116</v>
      </c>
      <c r="C157" s="35" t="s">
        <v>205</v>
      </c>
      <c r="D157" s="22" t="s">
        <v>10</v>
      </c>
      <c r="E157" s="43">
        <v>70</v>
      </c>
      <c r="F157" s="43">
        <v>70</v>
      </c>
    </row>
    <row r="158" spans="1:6" ht="78.75">
      <c r="A158" s="40" t="s">
        <v>140</v>
      </c>
      <c r="B158" s="42" t="s">
        <v>116</v>
      </c>
      <c r="C158" s="35" t="s">
        <v>206</v>
      </c>
      <c r="D158" s="22"/>
      <c r="E158" s="21">
        <f>E159</f>
        <v>40</v>
      </c>
      <c r="F158" s="21">
        <f>F159</f>
        <v>40</v>
      </c>
    </row>
    <row r="159" spans="1:6" ht="31.5">
      <c r="A159" s="40" t="s">
        <v>15</v>
      </c>
      <c r="B159" s="42" t="s">
        <v>116</v>
      </c>
      <c r="C159" s="35" t="s">
        <v>206</v>
      </c>
      <c r="D159" s="22" t="s">
        <v>10</v>
      </c>
      <c r="E159" s="43">
        <v>40</v>
      </c>
      <c r="F159" s="43">
        <v>40</v>
      </c>
    </row>
    <row r="160" spans="1:6" ht="31.5">
      <c r="A160" s="99" t="s">
        <v>103</v>
      </c>
      <c r="B160" s="106" t="s">
        <v>116</v>
      </c>
      <c r="C160" s="93" t="s">
        <v>235</v>
      </c>
      <c r="D160" s="93" t="s">
        <v>0</v>
      </c>
      <c r="E160" s="100">
        <f>E161+E164+E171</f>
        <v>22126.5</v>
      </c>
      <c r="F160" s="100">
        <f>F161+F164+F171</f>
        <v>22356.6</v>
      </c>
    </row>
    <row r="161" spans="1:6" ht="31.5">
      <c r="A161" s="11" t="s">
        <v>104</v>
      </c>
      <c r="B161" s="101" t="s">
        <v>116</v>
      </c>
      <c r="C161" s="12" t="s">
        <v>236</v>
      </c>
      <c r="D161" s="12" t="s">
        <v>0</v>
      </c>
      <c r="E161" s="13">
        <f>E162</f>
        <v>50</v>
      </c>
      <c r="F161" s="13">
        <f>F162</f>
        <v>50</v>
      </c>
    </row>
    <row r="162" spans="1:6" ht="31.5">
      <c r="A162" s="40" t="s">
        <v>65</v>
      </c>
      <c r="B162" s="42" t="s">
        <v>116</v>
      </c>
      <c r="C162" s="16" t="s">
        <v>237</v>
      </c>
      <c r="D162" s="22"/>
      <c r="E162" s="43">
        <f>E163</f>
        <v>50</v>
      </c>
      <c r="F162" s="43">
        <f>F163</f>
        <v>50</v>
      </c>
    </row>
    <row r="163" spans="1:6" ht="94.5">
      <c r="A163" s="68" t="s">
        <v>17</v>
      </c>
      <c r="B163" s="42" t="s">
        <v>116</v>
      </c>
      <c r="C163" s="16" t="s">
        <v>237</v>
      </c>
      <c r="D163" s="22" t="s">
        <v>18</v>
      </c>
      <c r="E163" s="43">
        <v>50</v>
      </c>
      <c r="F163" s="43">
        <v>50</v>
      </c>
    </row>
    <row r="164" spans="1:6" ht="63">
      <c r="A164" s="11" t="s">
        <v>105</v>
      </c>
      <c r="B164" s="101" t="s">
        <v>116</v>
      </c>
      <c r="C164" s="12" t="s">
        <v>188</v>
      </c>
      <c r="D164" s="12" t="s">
        <v>0</v>
      </c>
      <c r="E164" s="13">
        <f>E167+E169+E165</f>
        <v>21976.5</v>
      </c>
      <c r="F164" s="13">
        <f>F167+F169+F165</f>
        <v>22206.6</v>
      </c>
    </row>
    <row r="165" spans="1:6" ht="157.5">
      <c r="A165" s="138" t="s">
        <v>83</v>
      </c>
      <c r="B165" s="27" t="s">
        <v>116</v>
      </c>
      <c r="C165" s="137" t="s">
        <v>296</v>
      </c>
      <c r="D165" s="136"/>
      <c r="E165" s="43">
        <f>E166</f>
        <v>21276.5</v>
      </c>
      <c r="F165" s="43">
        <f>F166</f>
        <v>21506.6</v>
      </c>
    </row>
    <row r="166" spans="1:6" ht="47.25">
      <c r="A166" s="135" t="s">
        <v>33</v>
      </c>
      <c r="B166" s="27" t="s">
        <v>116</v>
      </c>
      <c r="C166" s="136" t="s">
        <v>296</v>
      </c>
      <c r="D166" s="136" t="s">
        <v>28</v>
      </c>
      <c r="E166" s="43">
        <v>21276.5</v>
      </c>
      <c r="F166" s="43">
        <v>21506.6</v>
      </c>
    </row>
    <row r="167" spans="1:6" ht="94.5">
      <c r="A167" s="23" t="s">
        <v>85</v>
      </c>
      <c r="B167" s="42" t="s">
        <v>116</v>
      </c>
      <c r="C167" s="16" t="s">
        <v>241</v>
      </c>
      <c r="D167" s="42"/>
      <c r="E167" s="43">
        <f>E168</f>
        <v>0</v>
      </c>
      <c r="F167" s="43">
        <f>F168</f>
        <v>0</v>
      </c>
    </row>
    <row r="168" spans="1:6" ht="31.5">
      <c r="A168" s="23" t="s">
        <v>31</v>
      </c>
      <c r="B168" s="42" t="s">
        <v>116</v>
      </c>
      <c r="C168" s="16" t="s">
        <v>241</v>
      </c>
      <c r="D168" s="42" t="s">
        <v>19</v>
      </c>
      <c r="E168" s="43"/>
      <c r="F168" s="43"/>
    </row>
    <row r="169" spans="1:6" ht="63">
      <c r="A169" s="40" t="s">
        <v>292</v>
      </c>
      <c r="B169" s="42" t="s">
        <v>116</v>
      </c>
      <c r="C169" s="16" t="s">
        <v>387</v>
      </c>
      <c r="D169" s="42"/>
      <c r="E169" s="43">
        <f>E170</f>
        <v>700</v>
      </c>
      <c r="F169" s="43">
        <f>F170</f>
        <v>700</v>
      </c>
    </row>
    <row r="170" spans="1:6" ht="31.5">
      <c r="A170" s="23" t="s">
        <v>31</v>
      </c>
      <c r="B170" s="42" t="s">
        <v>116</v>
      </c>
      <c r="C170" s="16" t="s">
        <v>387</v>
      </c>
      <c r="D170" s="42" t="s">
        <v>19</v>
      </c>
      <c r="E170" s="43">
        <v>700</v>
      </c>
      <c r="F170" s="43">
        <v>700</v>
      </c>
    </row>
    <row r="171" spans="1:6" ht="47.25">
      <c r="A171" s="11" t="s">
        <v>106</v>
      </c>
      <c r="B171" s="101" t="s">
        <v>116</v>
      </c>
      <c r="C171" s="12" t="s">
        <v>239</v>
      </c>
      <c r="D171" s="12" t="s">
        <v>0</v>
      </c>
      <c r="E171" s="13">
        <f>E172+E174</f>
        <v>100</v>
      </c>
      <c r="F171" s="13">
        <f>F172+F174</f>
        <v>100</v>
      </c>
    </row>
    <row r="172" spans="1:6" ht="63">
      <c r="A172" s="15" t="s">
        <v>41</v>
      </c>
      <c r="B172" s="27" t="s">
        <v>116</v>
      </c>
      <c r="C172" s="16" t="s">
        <v>240</v>
      </c>
      <c r="D172" s="8"/>
      <c r="E172" s="18">
        <f>E173</f>
        <v>80</v>
      </c>
      <c r="F172" s="18">
        <f>F173</f>
        <v>80</v>
      </c>
    </row>
    <row r="173" spans="1:6" ht="47.25">
      <c r="A173" s="75" t="s">
        <v>12</v>
      </c>
      <c r="B173" s="42" t="s">
        <v>116</v>
      </c>
      <c r="C173" s="16" t="s">
        <v>240</v>
      </c>
      <c r="D173" s="42" t="s">
        <v>13</v>
      </c>
      <c r="E173" s="43">
        <v>80</v>
      </c>
      <c r="F173" s="43">
        <v>80</v>
      </c>
    </row>
    <row r="174" spans="1:6" ht="63">
      <c r="A174" s="15" t="s">
        <v>293</v>
      </c>
      <c r="B174" s="42" t="s">
        <v>116</v>
      </c>
      <c r="C174" s="16" t="s">
        <v>287</v>
      </c>
      <c r="D174" s="42"/>
      <c r="E174" s="43">
        <f>E175</f>
        <v>20</v>
      </c>
      <c r="F174" s="43">
        <f>F175</f>
        <v>20</v>
      </c>
    </row>
    <row r="175" spans="1:6" ht="47.25">
      <c r="A175" s="75" t="s">
        <v>12</v>
      </c>
      <c r="B175" s="42" t="s">
        <v>116</v>
      </c>
      <c r="C175" s="16" t="s">
        <v>287</v>
      </c>
      <c r="D175" s="42" t="s">
        <v>13</v>
      </c>
      <c r="E175" s="43">
        <v>20</v>
      </c>
      <c r="F175" s="43">
        <v>20</v>
      </c>
    </row>
    <row r="176" spans="1:6" ht="31.5">
      <c r="A176" s="92" t="s">
        <v>35</v>
      </c>
      <c r="B176" s="94" t="s">
        <v>116</v>
      </c>
      <c r="C176" s="94" t="s">
        <v>148</v>
      </c>
      <c r="D176" s="93" t="s">
        <v>0</v>
      </c>
      <c r="E176" s="95">
        <f>E187+E177+E185+E183+E181+E179</f>
        <v>35469.50000000001</v>
      </c>
      <c r="F176" s="95">
        <f>F187+F177+F185+F183+F181+F179</f>
        <v>23806.4</v>
      </c>
    </row>
    <row r="177" spans="1:6" ht="47.25">
      <c r="A177" s="68" t="s">
        <v>77</v>
      </c>
      <c r="B177" s="27" t="s">
        <v>116</v>
      </c>
      <c r="C177" s="27" t="s">
        <v>156</v>
      </c>
      <c r="D177" s="133"/>
      <c r="E177" s="37">
        <f>E178</f>
        <v>33923.00000000001</v>
      </c>
      <c r="F177" s="37">
        <f>F178</f>
        <v>22535.7</v>
      </c>
    </row>
    <row r="178" spans="1:6" ht="15.75">
      <c r="A178" s="200" t="s">
        <v>11</v>
      </c>
      <c r="B178" s="27" t="s">
        <v>116</v>
      </c>
      <c r="C178" s="27" t="s">
        <v>156</v>
      </c>
      <c r="D178" s="35" t="s">
        <v>14</v>
      </c>
      <c r="E178" s="37">
        <f>14517.5+76+19922.3+1001.3-1446-148.1</f>
        <v>33923.00000000001</v>
      </c>
      <c r="F178" s="37">
        <f>2889.3+76+20418.2+1001.3-1446-403.1</f>
        <v>22535.7</v>
      </c>
    </row>
    <row r="179" spans="1:6" ht="63">
      <c r="A179" s="54" t="s">
        <v>277</v>
      </c>
      <c r="B179" s="42" t="s">
        <v>116</v>
      </c>
      <c r="C179" s="42" t="s">
        <v>276</v>
      </c>
      <c r="D179" s="42"/>
      <c r="E179" s="43">
        <f>E180</f>
        <v>300</v>
      </c>
      <c r="F179" s="43">
        <f>F180</f>
        <v>100</v>
      </c>
    </row>
    <row r="180" spans="1:6" ht="31.5">
      <c r="A180" s="47" t="s">
        <v>15</v>
      </c>
      <c r="B180" s="42" t="s">
        <v>116</v>
      </c>
      <c r="C180" s="42" t="s">
        <v>276</v>
      </c>
      <c r="D180" s="22" t="s">
        <v>10</v>
      </c>
      <c r="E180" s="43">
        <v>300</v>
      </c>
      <c r="F180" s="43">
        <v>100</v>
      </c>
    </row>
    <row r="181" spans="1:6" ht="47.25">
      <c r="A181" s="47" t="s">
        <v>303</v>
      </c>
      <c r="B181" s="42" t="s">
        <v>116</v>
      </c>
      <c r="C181" s="42" t="s">
        <v>302</v>
      </c>
      <c r="D181" s="140"/>
      <c r="E181" s="43">
        <f>E182</f>
        <v>200</v>
      </c>
      <c r="F181" s="43">
        <f>F182</f>
        <v>100</v>
      </c>
    </row>
    <row r="182" spans="1:6" ht="31.5">
      <c r="A182" s="47" t="s">
        <v>15</v>
      </c>
      <c r="B182" s="42" t="s">
        <v>116</v>
      </c>
      <c r="C182" s="42" t="s">
        <v>302</v>
      </c>
      <c r="D182" s="22" t="s">
        <v>10</v>
      </c>
      <c r="E182" s="43">
        <v>200</v>
      </c>
      <c r="F182" s="43">
        <v>100</v>
      </c>
    </row>
    <row r="183" spans="1:6" ht="63">
      <c r="A183" s="40" t="s">
        <v>335</v>
      </c>
      <c r="B183" s="42" t="s">
        <v>116</v>
      </c>
      <c r="C183" s="42" t="s">
        <v>336</v>
      </c>
      <c r="D183" s="64"/>
      <c r="E183" s="43">
        <f>E184</f>
        <v>39.3</v>
      </c>
      <c r="F183" s="43">
        <f>F184</f>
        <v>63.5</v>
      </c>
    </row>
    <row r="184" spans="1:6" ht="31.5">
      <c r="A184" s="47" t="s">
        <v>15</v>
      </c>
      <c r="B184" s="42" t="s">
        <v>116</v>
      </c>
      <c r="C184" s="42" t="s">
        <v>336</v>
      </c>
      <c r="D184" s="22" t="s">
        <v>10</v>
      </c>
      <c r="E184" s="43">
        <v>39.3</v>
      </c>
      <c r="F184" s="43">
        <v>63.5</v>
      </c>
    </row>
    <row r="185" spans="1:6" ht="63">
      <c r="A185" s="47" t="s">
        <v>78</v>
      </c>
      <c r="B185" s="42" t="s">
        <v>116</v>
      </c>
      <c r="C185" s="42" t="s">
        <v>157</v>
      </c>
      <c r="D185" s="22"/>
      <c r="E185" s="48">
        <f>E186</f>
        <v>607.2</v>
      </c>
      <c r="F185" s="48">
        <f>F186</f>
        <v>607.2</v>
      </c>
    </row>
    <row r="186" spans="1:6" ht="31.5">
      <c r="A186" s="47" t="s">
        <v>31</v>
      </c>
      <c r="B186" s="42" t="s">
        <v>116</v>
      </c>
      <c r="C186" s="42" t="s">
        <v>157</v>
      </c>
      <c r="D186" s="22" t="s">
        <v>19</v>
      </c>
      <c r="E186" s="43">
        <v>607.2</v>
      </c>
      <c r="F186" s="43">
        <v>607.2</v>
      </c>
    </row>
    <row r="187" spans="1:6" ht="78.75">
      <c r="A187" s="86" t="s">
        <v>67</v>
      </c>
      <c r="B187" s="62">
        <v>923</v>
      </c>
      <c r="C187" s="61" t="s">
        <v>161</v>
      </c>
      <c r="D187" s="163"/>
      <c r="E187" s="152">
        <f>E188</f>
        <v>400</v>
      </c>
      <c r="F187" s="152">
        <f>F188</f>
        <v>400</v>
      </c>
    </row>
    <row r="188" spans="1:6" ht="15.75">
      <c r="A188" s="60" t="s">
        <v>11</v>
      </c>
      <c r="B188" s="62">
        <v>923</v>
      </c>
      <c r="C188" s="61" t="s">
        <v>161</v>
      </c>
      <c r="D188" s="190" t="s">
        <v>14</v>
      </c>
      <c r="E188" s="43">
        <v>400</v>
      </c>
      <c r="F188" s="43">
        <v>400</v>
      </c>
    </row>
    <row r="189" spans="1:6" ht="31.5">
      <c r="A189" s="32" t="s">
        <v>122</v>
      </c>
      <c r="B189" s="33" t="s">
        <v>123</v>
      </c>
      <c r="C189" s="98"/>
      <c r="D189" s="98"/>
      <c r="E189" s="31">
        <f>E190+E210</f>
        <v>133540.50000000003</v>
      </c>
      <c r="F189" s="31">
        <f>F190+F210</f>
        <v>121192</v>
      </c>
    </row>
    <row r="190" spans="1:6" ht="47.25">
      <c r="A190" s="99" t="s">
        <v>96</v>
      </c>
      <c r="B190" s="93" t="s">
        <v>123</v>
      </c>
      <c r="C190" s="93" t="s">
        <v>190</v>
      </c>
      <c r="D190" s="93" t="s">
        <v>0</v>
      </c>
      <c r="E190" s="100">
        <f>E191+E195+E197+E199+E201+E203+E205+E208+E193</f>
        <v>132487.40000000002</v>
      </c>
      <c r="F190" s="100">
        <f>F191+F195+F197+F199+F201+F203+F205+F208+F193</f>
        <v>120033</v>
      </c>
    </row>
    <row r="191" spans="1:6" ht="47.25">
      <c r="A191" s="40" t="s">
        <v>58</v>
      </c>
      <c r="B191" s="42" t="s">
        <v>123</v>
      </c>
      <c r="C191" s="42" t="s">
        <v>189</v>
      </c>
      <c r="D191" s="42"/>
      <c r="E191" s="36">
        <f>E192</f>
        <v>30610.8</v>
      </c>
      <c r="F191" s="36">
        <f>F192</f>
        <v>26310.8</v>
      </c>
    </row>
    <row r="192" spans="1:6" ht="53.25" customHeight="1">
      <c r="A192" s="75" t="s">
        <v>12</v>
      </c>
      <c r="B192" s="42" t="s">
        <v>123</v>
      </c>
      <c r="C192" s="42" t="s">
        <v>189</v>
      </c>
      <c r="D192" s="42" t="s">
        <v>13</v>
      </c>
      <c r="E192" s="21">
        <v>30610.8</v>
      </c>
      <c r="F192" s="43">
        <v>26310.8</v>
      </c>
    </row>
    <row r="193" spans="1:6" ht="47.25">
      <c r="A193" s="23" t="s">
        <v>263</v>
      </c>
      <c r="B193" s="42" t="s">
        <v>123</v>
      </c>
      <c r="C193" s="42" t="s">
        <v>271</v>
      </c>
      <c r="D193" s="42"/>
      <c r="E193" s="21">
        <f>E194</f>
        <v>70</v>
      </c>
      <c r="F193" s="21">
        <f>F194</f>
        <v>0</v>
      </c>
    </row>
    <row r="194" spans="1:6" ht="46.5" customHeight="1">
      <c r="A194" s="23" t="s">
        <v>12</v>
      </c>
      <c r="B194" s="42" t="s">
        <v>123</v>
      </c>
      <c r="C194" s="42" t="s">
        <v>271</v>
      </c>
      <c r="D194" s="42" t="s">
        <v>13</v>
      </c>
      <c r="E194" s="21">
        <v>70</v>
      </c>
      <c r="F194" s="43">
        <v>0</v>
      </c>
    </row>
    <row r="195" spans="1:6" ht="15.75">
      <c r="A195" s="23" t="s">
        <v>288</v>
      </c>
      <c r="B195" s="42" t="s">
        <v>123</v>
      </c>
      <c r="C195" s="42" t="s">
        <v>289</v>
      </c>
      <c r="D195" s="42"/>
      <c r="E195" s="21">
        <f>E196</f>
        <v>99.6</v>
      </c>
      <c r="F195" s="21">
        <f>F196</f>
        <v>0</v>
      </c>
    </row>
    <row r="196" spans="1:6" ht="47.25" customHeight="1">
      <c r="A196" s="75" t="s">
        <v>12</v>
      </c>
      <c r="B196" s="42" t="s">
        <v>123</v>
      </c>
      <c r="C196" s="42" t="s">
        <v>289</v>
      </c>
      <c r="D196" s="42" t="s">
        <v>13</v>
      </c>
      <c r="E196" s="21">
        <v>99.6</v>
      </c>
      <c r="F196" s="21"/>
    </row>
    <row r="197" spans="1:6" ht="36.75" customHeight="1">
      <c r="A197" s="23" t="s">
        <v>263</v>
      </c>
      <c r="B197" s="42" t="s">
        <v>123</v>
      </c>
      <c r="C197" s="42" t="s">
        <v>262</v>
      </c>
      <c r="D197" s="42"/>
      <c r="E197" s="43">
        <f>E198</f>
        <v>102.4</v>
      </c>
      <c r="F197" s="21">
        <f>F198</f>
        <v>0</v>
      </c>
    </row>
    <row r="198" spans="1:6" ht="52.5" customHeight="1">
      <c r="A198" s="75" t="s">
        <v>12</v>
      </c>
      <c r="B198" s="42" t="s">
        <v>123</v>
      </c>
      <c r="C198" s="42" t="s">
        <v>262</v>
      </c>
      <c r="D198" s="42" t="s">
        <v>13</v>
      </c>
      <c r="E198" s="43">
        <v>102.4</v>
      </c>
      <c r="F198" s="21"/>
    </row>
    <row r="199" spans="1:6" ht="47.25">
      <c r="A199" s="40" t="s">
        <v>60</v>
      </c>
      <c r="B199" s="42" t="s">
        <v>123</v>
      </c>
      <c r="C199" s="42" t="s">
        <v>191</v>
      </c>
      <c r="D199" s="42"/>
      <c r="E199" s="43">
        <f>E200</f>
        <v>51007.4</v>
      </c>
      <c r="F199" s="21">
        <f>F200</f>
        <v>45107.4</v>
      </c>
    </row>
    <row r="200" spans="1:6" ht="47.25">
      <c r="A200" s="75" t="s">
        <v>12</v>
      </c>
      <c r="B200" s="42" t="s">
        <v>123</v>
      </c>
      <c r="C200" s="42" t="s">
        <v>191</v>
      </c>
      <c r="D200" s="42" t="s">
        <v>13</v>
      </c>
      <c r="E200" s="43">
        <v>51007.4</v>
      </c>
      <c r="F200" s="43">
        <v>45107.4</v>
      </c>
    </row>
    <row r="201" spans="1:6" ht="63">
      <c r="A201" s="40" t="s">
        <v>59</v>
      </c>
      <c r="B201" s="42" t="s">
        <v>123</v>
      </c>
      <c r="C201" s="42" t="s">
        <v>192</v>
      </c>
      <c r="D201" s="42"/>
      <c r="E201" s="43">
        <f>E202</f>
        <v>21471.4</v>
      </c>
      <c r="F201" s="21">
        <f>F202</f>
        <v>18771.6</v>
      </c>
    </row>
    <row r="202" spans="1:6" ht="47.25">
      <c r="A202" s="122" t="s">
        <v>12</v>
      </c>
      <c r="B202" s="42" t="s">
        <v>123</v>
      </c>
      <c r="C202" s="42" t="s">
        <v>192</v>
      </c>
      <c r="D202" s="42" t="s">
        <v>13</v>
      </c>
      <c r="E202" s="43">
        <v>21471.4</v>
      </c>
      <c r="F202" s="43">
        <v>18771.6</v>
      </c>
    </row>
    <row r="203" spans="1:6" ht="31.5">
      <c r="A203" s="40" t="s">
        <v>255</v>
      </c>
      <c r="B203" s="42" t="s">
        <v>123</v>
      </c>
      <c r="C203" s="42" t="s">
        <v>256</v>
      </c>
      <c r="D203" s="42"/>
      <c r="E203" s="43">
        <f>E204</f>
        <v>20</v>
      </c>
      <c r="F203" s="21">
        <f>F204</f>
        <v>20</v>
      </c>
    </row>
    <row r="204" spans="1:6" ht="31.5">
      <c r="A204" s="23" t="s">
        <v>31</v>
      </c>
      <c r="B204" s="42" t="s">
        <v>123</v>
      </c>
      <c r="C204" s="42" t="s">
        <v>256</v>
      </c>
      <c r="D204" s="42" t="s">
        <v>19</v>
      </c>
      <c r="E204" s="43">
        <v>20</v>
      </c>
      <c r="F204" s="43">
        <v>20</v>
      </c>
    </row>
    <row r="205" spans="1:6" ht="31.5">
      <c r="A205" s="40" t="s">
        <v>25</v>
      </c>
      <c r="B205" s="42" t="s">
        <v>123</v>
      </c>
      <c r="C205" s="42" t="s">
        <v>193</v>
      </c>
      <c r="D205" s="42"/>
      <c r="E205" s="21">
        <f>E206+E207</f>
        <v>7022.3</v>
      </c>
      <c r="F205" s="21">
        <f>F206+F207</f>
        <v>7195.599999999999</v>
      </c>
    </row>
    <row r="206" spans="1:6" ht="94.5">
      <c r="A206" s="23" t="s">
        <v>17</v>
      </c>
      <c r="B206" s="42" t="s">
        <v>123</v>
      </c>
      <c r="C206" s="42" t="s">
        <v>193</v>
      </c>
      <c r="D206" s="42" t="s">
        <v>18</v>
      </c>
      <c r="E206" s="43">
        <v>6562.5</v>
      </c>
      <c r="F206" s="43">
        <v>6723.9</v>
      </c>
    </row>
    <row r="207" spans="1:6" ht="31.5">
      <c r="A207" s="57" t="s">
        <v>15</v>
      </c>
      <c r="B207" s="42" t="s">
        <v>123</v>
      </c>
      <c r="C207" s="42" t="s">
        <v>193</v>
      </c>
      <c r="D207" s="42" t="s">
        <v>10</v>
      </c>
      <c r="E207" s="36">
        <v>459.8</v>
      </c>
      <c r="F207" s="36">
        <v>471.7</v>
      </c>
    </row>
    <row r="208" spans="1:6" ht="31.5">
      <c r="A208" s="40" t="s">
        <v>57</v>
      </c>
      <c r="B208" s="42" t="s">
        <v>123</v>
      </c>
      <c r="C208" s="42" t="s">
        <v>194</v>
      </c>
      <c r="D208" s="42"/>
      <c r="E208" s="43">
        <f>E209</f>
        <v>22083.5</v>
      </c>
      <c r="F208" s="43">
        <f>F209</f>
        <v>22627.6</v>
      </c>
    </row>
    <row r="209" spans="1:6" ht="94.5">
      <c r="A209" s="23" t="s">
        <v>17</v>
      </c>
      <c r="B209" s="42" t="s">
        <v>123</v>
      </c>
      <c r="C209" s="42" t="s">
        <v>194</v>
      </c>
      <c r="D209" s="42" t="s">
        <v>18</v>
      </c>
      <c r="E209" s="43">
        <v>22083.5</v>
      </c>
      <c r="F209" s="43">
        <v>22627.6</v>
      </c>
    </row>
    <row r="210" spans="1:6" ht="31.5">
      <c r="A210" s="92" t="s">
        <v>35</v>
      </c>
      <c r="B210" s="94" t="s">
        <v>124</v>
      </c>
      <c r="C210" s="94" t="s">
        <v>148</v>
      </c>
      <c r="D210" s="94"/>
      <c r="E210" s="95">
        <f>E211</f>
        <v>1053.1</v>
      </c>
      <c r="F210" s="95">
        <f>F211</f>
        <v>1159</v>
      </c>
    </row>
    <row r="211" spans="1:6" ht="94.5">
      <c r="A211" s="47" t="s">
        <v>280</v>
      </c>
      <c r="B211" s="42" t="s">
        <v>123</v>
      </c>
      <c r="C211" s="42" t="s">
        <v>278</v>
      </c>
      <c r="D211" s="42"/>
      <c r="E211" s="43">
        <f>E212</f>
        <v>1053.1</v>
      </c>
      <c r="F211" s="43">
        <f>F212</f>
        <v>1159</v>
      </c>
    </row>
    <row r="212" spans="1:6" ht="53.25" customHeight="1">
      <c r="A212" s="75" t="s">
        <v>12</v>
      </c>
      <c r="B212" s="42" t="s">
        <v>123</v>
      </c>
      <c r="C212" s="42" t="s">
        <v>278</v>
      </c>
      <c r="D212" s="42" t="s">
        <v>13</v>
      </c>
      <c r="E212" s="43">
        <v>1053.1</v>
      </c>
      <c r="F212" s="43">
        <v>1159</v>
      </c>
    </row>
    <row r="213" spans="1:6" ht="47.25">
      <c r="A213" s="32" t="s">
        <v>125</v>
      </c>
      <c r="B213" s="33" t="s">
        <v>126</v>
      </c>
      <c r="C213" s="98"/>
      <c r="D213" s="108"/>
      <c r="E213" s="31">
        <f>E214+E218</f>
        <v>26061.899999999998</v>
      </c>
      <c r="F213" s="31">
        <f>F214+F218</f>
        <v>26068.800000000003</v>
      </c>
    </row>
    <row r="214" spans="1:6" ht="63">
      <c r="A214" s="99" t="s">
        <v>75</v>
      </c>
      <c r="B214" s="94" t="s">
        <v>126</v>
      </c>
      <c r="C214" s="93" t="s">
        <v>242</v>
      </c>
      <c r="D214" s="93" t="s">
        <v>0</v>
      </c>
      <c r="E214" s="95">
        <f aca="true" t="shared" si="0" ref="E214:F216">E215</f>
        <v>1179.7</v>
      </c>
      <c r="F214" s="95">
        <f t="shared" si="0"/>
        <v>1921.4</v>
      </c>
    </row>
    <row r="215" spans="1:6" ht="31.5">
      <c r="A215" s="142" t="s">
        <v>361</v>
      </c>
      <c r="B215" s="164" t="s">
        <v>126</v>
      </c>
      <c r="C215" s="12" t="s">
        <v>353</v>
      </c>
      <c r="D215" s="12" t="s">
        <v>0</v>
      </c>
      <c r="E215" s="186">
        <f t="shared" si="0"/>
        <v>1179.7</v>
      </c>
      <c r="F215" s="186">
        <f t="shared" si="0"/>
        <v>1921.4</v>
      </c>
    </row>
    <row r="216" spans="1:6" ht="31.5">
      <c r="A216" s="165" t="s">
        <v>79</v>
      </c>
      <c r="B216" s="42" t="s">
        <v>126</v>
      </c>
      <c r="C216" s="22" t="s">
        <v>352</v>
      </c>
      <c r="D216" s="22"/>
      <c r="E216" s="187">
        <f t="shared" si="0"/>
        <v>1179.7</v>
      </c>
      <c r="F216" s="187">
        <f t="shared" si="0"/>
        <v>1921.4</v>
      </c>
    </row>
    <row r="217" spans="1:7" ht="31.5">
      <c r="A217" s="54" t="s">
        <v>15</v>
      </c>
      <c r="B217" s="42" t="s">
        <v>126</v>
      </c>
      <c r="C217" s="22" t="s">
        <v>352</v>
      </c>
      <c r="D217" s="22" t="s">
        <v>10</v>
      </c>
      <c r="E217" s="43">
        <v>1179.7</v>
      </c>
      <c r="F217" s="43">
        <v>1921.4</v>
      </c>
      <c r="G217" s="175" t="s">
        <v>354</v>
      </c>
    </row>
    <row r="218" spans="1:6" ht="47.25">
      <c r="A218" s="99" t="s">
        <v>97</v>
      </c>
      <c r="B218" s="94" t="s">
        <v>126</v>
      </c>
      <c r="C218" s="93" t="s">
        <v>212</v>
      </c>
      <c r="D218" s="93" t="s">
        <v>0</v>
      </c>
      <c r="E218" s="100">
        <f>E219</f>
        <v>24882.199999999997</v>
      </c>
      <c r="F218" s="100">
        <f>F219</f>
        <v>24147.4</v>
      </c>
    </row>
    <row r="219" spans="1:6" ht="47.25">
      <c r="A219" s="11" t="s">
        <v>99</v>
      </c>
      <c r="B219" s="101" t="s">
        <v>126</v>
      </c>
      <c r="C219" s="12" t="s">
        <v>215</v>
      </c>
      <c r="D219" s="12" t="s">
        <v>0</v>
      </c>
      <c r="E219" s="144">
        <f>E220+E222+E224+E228</f>
        <v>24882.199999999997</v>
      </c>
      <c r="F219" s="13">
        <f>F220+F222+F224+F228</f>
        <v>24147.4</v>
      </c>
    </row>
    <row r="220" spans="1:6" ht="63">
      <c r="A220" s="44" t="s">
        <v>66</v>
      </c>
      <c r="B220" s="42" t="s">
        <v>126</v>
      </c>
      <c r="C220" s="42" t="s">
        <v>216</v>
      </c>
      <c r="D220" s="22"/>
      <c r="E220" s="21">
        <f>E221</f>
        <v>4534</v>
      </c>
      <c r="F220" s="21">
        <f>F221</f>
        <v>3839.3</v>
      </c>
    </row>
    <row r="221" spans="1:6" ht="31.5">
      <c r="A221" s="45" t="s">
        <v>15</v>
      </c>
      <c r="B221" s="42" t="s">
        <v>126</v>
      </c>
      <c r="C221" s="42" t="s">
        <v>216</v>
      </c>
      <c r="D221" s="42" t="s">
        <v>10</v>
      </c>
      <c r="E221" s="43">
        <v>4534</v>
      </c>
      <c r="F221" s="43">
        <v>3839.3</v>
      </c>
    </row>
    <row r="222" spans="1:6" ht="31.5">
      <c r="A222" s="44" t="s">
        <v>20</v>
      </c>
      <c r="B222" s="42" t="s">
        <v>126</v>
      </c>
      <c r="C222" s="42" t="s">
        <v>217</v>
      </c>
      <c r="D222" s="22"/>
      <c r="E222" s="21">
        <f>E223</f>
        <v>226</v>
      </c>
      <c r="F222" s="21">
        <f>F223</f>
        <v>226</v>
      </c>
    </row>
    <row r="223" spans="1:6" ht="31.5">
      <c r="A223" s="45" t="s">
        <v>15</v>
      </c>
      <c r="B223" s="42" t="s">
        <v>126</v>
      </c>
      <c r="C223" s="42" t="s">
        <v>217</v>
      </c>
      <c r="D223" s="42" t="s">
        <v>10</v>
      </c>
      <c r="E223" s="43">
        <v>226</v>
      </c>
      <c r="F223" s="43">
        <v>226</v>
      </c>
    </row>
    <row r="224" spans="1:6" ht="47.25">
      <c r="A224" s="44" t="s">
        <v>16</v>
      </c>
      <c r="B224" s="42" t="s">
        <v>126</v>
      </c>
      <c r="C224" s="42" t="s">
        <v>218</v>
      </c>
      <c r="D224" s="22"/>
      <c r="E224" s="21">
        <f>SUM(E225:E227)</f>
        <v>15973.6</v>
      </c>
      <c r="F224" s="21">
        <f>SUM(F225:F227)</f>
        <v>15942.7</v>
      </c>
    </row>
    <row r="225" spans="1:8" ht="94.5">
      <c r="A225" s="55" t="s">
        <v>17</v>
      </c>
      <c r="B225" s="42" t="s">
        <v>126</v>
      </c>
      <c r="C225" s="42" t="s">
        <v>218</v>
      </c>
      <c r="D225" s="42" t="s">
        <v>18</v>
      </c>
      <c r="E225" s="43">
        <f>14331.5-184.5</f>
        <v>14147</v>
      </c>
      <c r="F225" s="43">
        <f>14435.2-319.1</f>
        <v>14116.1</v>
      </c>
      <c r="G225" s="175"/>
      <c r="H225" s="178"/>
    </row>
    <row r="226" spans="1:6" ht="31.5">
      <c r="A226" s="45" t="s">
        <v>15</v>
      </c>
      <c r="B226" s="42" t="s">
        <v>126</v>
      </c>
      <c r="C226" s="42" t="s">
        <v>218</v>
      </c>
      <c r="D226" s="42" t="s">
        <v>10</v>
      </c>
      <c r="E226" s="43">
        <v>1811.6</v>
      </c>
      <c r="F226" s="43">
        <v>1811.6</v>
      </c>
    </row>
    <row r="227" spans="1:6" ht="15.75">
      <c r="A227" s="45" t="s">
        <v>11</v>
      </c>
      <c r="B227" s="42" t="s">
        <v>126</v>
      </c>
      <c r="C227" s="42" t="s">
        <v>218</v>
      </c>
      <c r="D227" s="42" t="s">
        <v>14</v>
      </c>
      <c r="E227" s="43">
        <v>15</v>
      </c>
      <c r="F227" s="43">
        <v>15</v>
      </c>
    </row>
    <row r="228" spans="1:6" ht="31.5">
      <c r="A228" s="44" t="s">
        <v>21</v>
      </c>
      <c r="B228" s="42" t="s">
        <v>126</v>
      </c>
      <c r="C228" s="42" t="s">
        <v>219</v>
      </c>
      <c r="D228" s="22"/>
      <c r="E228" s="21">
        <f>E230+E231+E229</f>
        <v>4148.6</v>
      </c>
      <c r="F228" s="21">
        <f>F230+F231+F229</f>
        <v>4139.4</v>
      </c>
    </row>
    <row r="229" spans="1:7" ht="94.5">
      <c r="A229" s="44" t="s">
        <v>17</v>
      </c>
      <c r="B229" s="42" t="s">
        <v>126</v>
      </c>
      <c r="C229" s="42" t="s">
        <v>219</v>
      </c>
      <c r="D229" s="22" t="s">
        <v>18</v>
      </c>
      <c r="E229" s="21">
        <f>1076.3-71.6</f>
        <v>1004.6999999999999</v>
      </c>
      <c r="F229" s="21">
        <f>1106.6-111.1</f>
        <v>995.4999999999999</v>
      </c>
      <c r="G229" s="179"/>
    </row>
    <row r="230" spans="1:6" ht="31.5">
      <c r="A230" s="45" t="s">
        <v>15</v>
      </c>
      <c r="B230" s="42" t="s">
        <v>126</v>
      </c>
      <c r="C230" s="42" t="s">
        <v>219</v>
      </c>
      <c r="D230" s="42" t="s">
        <v>10</v>
      </c>
      <c r="E230" s="43">
        <v>2443.9</v>
      </c>
      <c r="F230" s="43">
        <v>2443.9</v>
      </c>
    </row>
    <row r="231" spans="1:6" ht="15.75">
      <c r="A231" s="74" t="s">
        <v>11</v>
      </c>
      <c r="B231" s="42" t="s">
        <v>126</v>
      </c>
      <c r="C231" s="42" t="s">
        <v>219</v>
      </c>
      <c r="D231" s="42" t="s">
        <v>14</v>
      </c>
      <c r="E231" s="43">
        <v>700</v>
      </c>
      <c r="F231" s="43">
        <v>700</v>
      </c>
    </row>
    <row r="232" spans="1:6" ht="31.5">
      <c r="A232" s="32" t="s">
        <v>127</v>
      </c>
      <c r="B232" s="33" t="s">
        <v>128</v>
      </c>
      <c r="C232" s="109"/>
      <c r="D232" s="109"/>
      <c r="E232" s="31">
        <f>E233</f>
        <v>1042670.2</v>
      </c>
      <c r="F232" s="31">
        <f>F233</f>
        <v>1017971.2</v>
      </c>
    </row>
    <row r="233" spans="1:6" ht="31.5">
      <c r="A233" s="99" t="s">
        <v>92</v>
      </c>
      <c r="B233" s="94" t="s">
        <v>128</v>
      </c>
      <c r="C233" s="93" t="s">
        <v>163</v>
      </c>
      <c r="D233" s="93" t="s">
        <v>0</v>
      </c>
      <c r="E233" s="111">
        <f>E234+E244+E255+E263+E260</f>
        <v>1042670.2</v>
      </c>
      <c r="F233" s="111">
        <f>F234+F244+F255+F263+F260</f>
        <v>1017971.2</v>
      </c>
    </row>
    <row r="234" spans="1:6" ht="47.25">
      <c r="A234" s="11" t="s">
        <v>129</v>
      </c>
      <c r="B234" s="110" t="s">
        <v>128</v>
      </c>
      <c r="C234" s="12" t="s">
        <v>164</v>
      </c>
      <c r="D234" s="12" t="s">
        <v>0</v>
      </c>
      <c r="E234" s="117">
        <f>E235+E237+E239+E242</f>
        <v>379481.00000000006</v>
      </c>
      <c r="F234" s="117">
        <f>F235+F237+F239+F242</f>
        <v>371014.80000000005</v>
      </c>
    </row>
    <row r="235" spans="1:6" ht="31.5">
      <c r="A235" s="24" t="s">
        <v>29</v>
      </c>
      <c r="B235" s="22" t="s">
        <v>128</v>
      </c>
      <c r="C235" s="22" t="s">
        <v>162</v>
      </c>
      <c r="D235" s="22"/>
      <c r="E235" s="36">
        <f>E236</f>
        <v>67183.7</v>
      </c>
      <c r="F235" s="36">
        <f>F236</f>
        <v>58717.5</v>
      </c>
    </row>
    <row r="236" spans="1:6" ht="47.25">
      <c r="A236" s="40" t="s">
        <v>12</v>
      </c>
      <c r="B236" s="42" t="s">
        <v>128</v>
      </c>
      <c r="C236" s="42" t="s">
        <v>162</v>
      </c>
      <c r="D236" s="42" t="s">
        <v>13</v>
      </c>
      <c r="E236" s="43">
        <v>67183.7</v>
      </c>
      <c r="F236" s="43">
        <v>58717.5</v>
      </c>
    </row>
    <row r="237" spans="1:8" ht="63">
      <c r="A237" s="40" t="s">
        <v>82</v>
      </c>
      <c r="B237" s="42" t="s">
        <v>128</v>
      </c>
      <c r="C237" s="42" t="s">
        <v>166</v>
      </c>
      <c r="D237" s="42"/>
      <c r="E237" s="9">
        <f>E238</f>
        <v>284279.9</v>
      </c>
      <c r="F237" s="9">
        <f>F238</f>
        <v>284279.9</v>
      </c>
      <c r="G237" s="119">
        <f>E237+E247</f>
        <v>725910.4</v>
      </c>
      <c r="H237">
        <v>725910.4</v>
      </c>
    </row>
    <row r="238" spans="1:6" ht="47.25">
      <c r="A238" s="40" t="s">
        <v>12</v>
      </c>
      <c r="B238" s="42" t="s">
        <v>128</v>
      </c>
      <c r="C238" s="42" t="s">
        <v>166</v>
      </c>
      <c r="D238" s="42" t="s">
        <v>13</v>
      </c>
      <c r="E238" s="43">
        <v>284279.9</v>
      </c>
      <c r="F238" s="43">
        <v>284279.9</v>
      </c>
    </row>
    <row r="239" spans="1:7" ht="110.25">
      <c r="A239" s="40" t="s">
        <v>81</v>
      </c>
      <c r="B239" s="42" t="s">
        <v>128</v>
      </c>
      <c r="C239" s="42" t="s">
        <v>167</v>
      </c>
      <c r="D239" s="42"/>
      <c r="E239" s="9">
        <f>E240+E241</f>
        <v>26188.399999999998</v>
      </c>
      <c r="F239" s="9">
        <f>F240+F241</f>
        <v>26188.399999999998</v>
      </c>
      <c r="G239">
        <v>26188.4</v>
      </c>
    </row>
    <row r="240" spans="1:6" ht="31.5">
      <c r="A240" s="40" t="s">
        <v>31</v>
      </c>
      <c r="B240" s="42" t="s">
        <v>128</v>
      </c>
      <c r="C240" s="42" t="s">
        <v>167</v>
      </c>
      <c r="D240" s="42" t="s">
        <v>19</v>
      </c>
      <c r="E240" s="43">
        <v>1425.1</v>
      </c>
      <c r="F240" s="43">
        <v>1425.1</v>
      </c>
    </row>
    <row r="241" spans="1:6" ht="47.25">
      <c r="A241" s="24" t="s">
        <v>12</v>
      </c>
      <c r="B241" s="22" t="s">
        <v>128</v>
      </c>
      <c r="C241" s="22" t="s">
        <v>167</v>
      </c>
      <c r="D241" s="22" t="s">
        <v>13</v>
      </c>
      <c r="E241" s="43">
        <v>24763.3</v>
      </c>
      <c r="F241" s="43">
        <v>24763.3</v>
      </c>
    </row>
    <row r="242" spans="1:8" ht="157.5">
      <c r="A242" s="57" t="s">
        <v>286</v>
      </c>
      <c r="B242" s="42" t="s">
        <v>128</v>
      </c>
      <c r="C242" s="42" t="s">
        <v>168</v>
      </c>
      <c r="D242" s="42"/>
      <c r="E242" s="36">
        <f>E243</f>
        <v>1829</v>
      </c>
      <c r="F242" s="36">
        <f>F243</f>
        <v>1829</v>
      </c>
      <c r="G242" s="119">
        <f>E242+E253+E258</f>
        <v>6059</v>
      </c>
      <c r="H242" s="170">
        <v>6059</v>
      </c>
    </row>
    <row r="243" spans="1:6" ht="31.5">
      <c r="A243" s="40" t="s">
        <v>31</v>
      </c>
      <c r="B243" s="42" t="s">
        <v>128</v>
      </c>
      <c r="C243" s="42" t="s">
        <v>168</v>
      </c>
      <c r="D243" s="42" t="s">
        <v>19</v>
      </c>
      <c r="E243" s="43">
        <v>1829</v>
      </c>
      <c r="F243" s="43">
        <v>1829</v>
      </c>
    </row>
    <row r="244" spans="1:6" ht="47.25">
      <c r="A244" s="11" t="s">
        <v>93</v>
      </c>
      <c r="B244" s="110" t="s">
        <v>128</v>
      </c>
      <c r="C244" s="12" t="s">
        <v>169</v>
      </c>
      <c r="D244" s="12" t="s">
        <v>0</v>
      </c>
      <c r="E244" s="117">
        <f>E245+E251+E253+E247+E249</f>
        <v>566565.2999999999</v>
      </c>
      <c r="F244" s="117">
        <f>F245+F251+F253+F247+F249</f>
        <v>549575.2999999999</v>
      </c>
    </row>
    <row r="245" spans="1:6" ht="31.5">
      <c r="A245" s="40" t="s">
        <v>29</v>
      </c>
      <c r="B245" s="42" t="s">
        <v>128</v>
      </c>
      <c r="C245" s="42" t="s">
        <v>170</v>
      </c>
      <c r="D245" s="42"/>
      <c r="E245" s="36">
        <f>E246</f>
        <v>105441.9</v>
      </c>
      <c r="F245" s="36">
        <f>F246</f>
        <v>88451.9</v>
      </c>
    </row>
    <row r="246" spans="1:6" ht="47.25">
      <c r="A246" s="40" t="s">
        <v>12</v>
      </c>
      <c r="B246" s="42" t="s">
        <v>128</v>
      </c>
      <c r="C246" s="42" t="s">
        <v>170</v>
      </c>
      <c r="D246" s="42" t="s">
        <v>13</v>
      </c>
      <c r="E246" s="43">
        <v>105441.9</v>
      </c>
      <c r="F246" s="43">
        <v>88451.9</v>
      </c>
    </row>
    <row r="247" spans="1:6" ht="63">
      <c r="A247" s="40" t="s">
        <v>82</v>
      </c>
      <c r="B247" s="42" t="s">
        <v>128</v>
      </c>
      <c r="C247" s="42" t="s">
        <v>172</v>
      </c>
      <c r="D247" s="42"/>
      <c r="E247" s="36">
        <f>E248</f>
        <v>441630.5</v>
      </c>
      <c r="F247" s="36">
        <f>F248</f>
        <v>441630.5</v>
      </c>
    </row>
    <row r="248" spans="1:6" ht="47.25">
      <c r="A248" s="40" t="s">
        <v>12</v>
      </c>
      <c r="B248" s="42" t="s">
        <v>128</v>
      </c>
      <c r="C248" s="42" t="s">
        <v>172</v>
      </c>
      <c r="D248" s="42" t="s">
        <v>13</v>
      </c>
      <c r="E248" s="43">
        <v>441630.5</v>
      </c>
      <c r="F248" s="43">
        <v>441630.5</v>
      </c>
    </row>
    <row r="249" spans="1:10" ht="78.75">
      <c r="A249" s="40" t="s">
        <v>141</v>
      </c>
      <c r="B249" s="42" t="s">
        <v>128</v>
      </c>
      <c r="C249" s="27" t="s">
        <v>270</v>
      </c>
      <c r="D249" s="42"/>
      <c r="E249" s="43">
        <f>E250</f>
        <v>15413.2</v>
      </c>
      <c r="F249" s="43">
        <f>F250</f>
        <v>15413.2</v>
      </c>
      <c r="G249">
        <v>15259.1</v>
      </c>
      <c r="H249">
        <v>15464.5</v>
      </c>
      <c r="J249" s="119">
        <f>E249-H249</f>
        <v>-51.29999999999927</v>
      </c>
    </row>
    <row r="250" spans="1:6" ht="47.25">
      <c r="A250" s="40" t="s">
        <v>12</v>
      </c>
      <c r="B250" s="42" t="s">
        <v>128</v>
      </c>
      <c r="C250" s="27" t="s">
        <v>270</v>
      </c>
      <c r="D250" s="42" t="s">
        <v>13</v>
      </c>
      <c r="E250" s="43">
        <f>15259.1+154.1</f>
        <v>15413.2</v>
      </c>
      <c r="F250" s="43">
        <f>15259.1+154.1</f>
        <v>15413.2</v>
      </c>
    </row>
    <row r="251" spans="1:6" ht="78.75">
      <c r="A251" s="40" t="s">
        <v>130</v>
      </c>
      <c r="B251" s="42" t="s">
        <v>128</v>
      </c>
      <c r="C251" s="42" t="s">
        <v>171</v>
      </c>
      <c r="D251" s="42"/>
      <c r="E251" s="36">
        <f>E252</f>
        <v>18.7</v>
      </c>
      <c r="F251" s="36">
        <f>F252</f>
        <v>18.7</v>
      </c>
    </row>
    <row r="252" spans="1:6" ht="31.5">
      <c r="A252" s="40" t="s">
        <v>31</v>
      </c>
      <c r="B252" s="42" t="s">
        <v>128</v>
      </c>
      <c r="C252" s="42" t="s">
        <v>171</v>
      </c>
      <c r="D252" s="42" t="s">
        <v>19</v>
      </c>
      <c r="E252" s="43">
        <v>18.7</v>
      </c>
      <c r="F252" s="43">
        <v>18.7</v>
      </c>
    </row>
    <row r="253" spans="1:6" ht="157.5">
      <c r="A253" s="57" t="s">
        <v>286</v>
      </c>
      <c r="B253" s="42" t="s">
        <v>128</v>
      </c>
      <c r="C253" s="42" t="s">
        <v>173</v>
      </c>
      <c r="D253" s="42"/>
      <c r="E253" s="36">
        <f>E254</f>
        <v>4061</v>
      </c>
      <c r="F253" s="36">
        <f>F254</f>
        <v>4061</v>
      </c>
    </row>
    <row r="254" spans="1:6" ht="31.5">
      <c r="A254" s="40" t="s">
        <v>31</v>
      </c>
      <c r="B254" s="42" t="s">
        <v>128</v>
      </c>
      <c r="C254" s="42" t="s">
        <v>173</v>
      </c>
      <c r="D254" s="42" t="s">
        <v>19</v>
      </c>
      <c r="E254" s="43">
        <v>4061</v>
      </c>
      <c r="F254" s="43">
        <v>4061</v>
      </c>
    </row>
    <row r="255" spans="1:6" ht="31.5">
      <c r="A255" s="11" t="s">
        <v>94</v>
      </c>
      <c r="B255" s="110" t="s">
        <v>128</v>
      </c>
      <c r="C255" s="12" t="s">
        <v>174</v>
      </c>
      <c r="D255" s="12" t="s">
        <v>0</v>
      </c>
      <c r="E255" s="117">
        <f>E256+E258</f>
        <v>32459.1</v>
      </c>
      <c r="F255" s="117">
        <f>F256+F258</f>
        <v>32198.8</v>
      </c>
    </row>
    <row r="256" spans="1:6" ht="31.5">
      <c r="A256" s="40" t="s">
        <v>29</v>
      </c>
      <c r="B256" s="42" t="s">
        <v>128</v>
      </c>
      <c r="C256" s="42" t="s">
        <v>175</v>
      </c>
      <c r="D256" s="42"/>
      <c r="E256" s="36">
        <f>E257</f>
        <v>32290.1</v>
      </c>
      <c r="F256" s="36">
        <f>F257</f>
        <v>32029.8</v>
      </c>
    </row>
    <row r="257" spans="1:6" ht="47.25">
      <c r="A257" s="40" t="s">
        <v>12</v>
      </c>
      <c r="B257" s="42" t="s">
        <v>128</v>
      </c>
      <c r="C257" s="42" t="s">
        <v>175</v>
      </c>
      <c r="D257" s="42" t="s">
        <v>13</v>
      </c>
      <c r="E257" s="43">
        <v>32290.1</v>
      </c>
      <c r="F257" s="43">
        <v>32029.8</v>
      </c>
    </row>
    <row r="258" spans="1:6" ht="157.5">
      <c r="A258" s="57" t="s">
        <v>286</v>
      </c>
      <c r="B258" s="42" t="s">
        <v>128</v>
      </c>
      <c r="C258" s="42" t="s">
        <v>176</v>
      </c>
      <c r="D258" s="42"/>
      <c r="E258" s="36">
        <f>E259</f>
        <v>169</v>
      </c>
      <c r="F258" s="36">
        <f>F259</f>
        <v>169</v>
      </c>
    </row>
    <row r="259" spans="1:8" ht="31.5">
      <c r="A259" s="40" t="s">
        <v>31</v>
      </c>
      <c r="B259" s="42" t="s">
        <v>128</v>
      </c>
      <c r="C259" s="42" t="s">
        <v>176</v>
      </c>
      <c r="D259" s="42" t="s">
        <v>19</v>
      </c>
      <c r="E259" s="43">
        <v>169</v>
      </c>
      <c r="F259" s="43">
        <v>169</v>
      </c>
      <c r="G259" s="119">
        <f>E259+E254+E243+E252+E186</f>
        <v>6684.9</v>
      </c>
      <c r="H259" s="119">
        <f>F259+F254+F243+F252+F186</f>
        <v>6684.9</v>
      </c>
    </row>
    <row r="260" spans="1:6" ht="47.25">
      <c r="A260" s="11" t="s">
        <v>95</v>
      </c>
      <c r="B260" s="110" t="s">
        <v>128</v>
      </c>
      <c r="C260" s="12" t="s">
        <v>184</v>
      </c>
      <c r="D260" s="12" t="s">
        <v>0</v>
      </c>
      <c r="E260" s="13">
        <f>E261</f>
        <v>3652.2</v>
      </c>
      <c r="F260" s="13">
        <f>F261</f>
        <v>3652.2</v>
      </c>
    </row>
    <row r="261" spans="1:6" ht="47.25">
      <c r="A261" s="40" t="s">
        <v>269</v>
      </c>
      <c r="B261" s="42" t="s">
        <v>128</v>
      </c>
      <c r="C261" s="42" t="s">
        <v>261</v>
      </c>
      <c r="D261" s="42"/>
      <c r="E261" s="43">
        <f>E262</f>
        <v>3652.2</v>
      </c>
      <c r="F261" s="43">
        <f>F262</f>
        <v>3652.2</v>
      </c>
    </row>
    <row r="262" spans="1:6" ht="47.25">
      <c r="A262" s="82" t="s">
        <v>12</v>
      </c>
      <c r="B262" s="42" t="s">
        <v>128</v>
      </c>
      <c r="C262" s="42" t="s">
        <v>261</v>
      </c>
      <c r="D262" s="42" t="s">
        <v>13</v>
      </c>
      <c r="E262" s="43">
        <f>2152.2+1500</f>
        <v>3652.2</v>
      </c>
      <c r="F262" s="43">
        <f>2152.2+1500</f>
        <v>3652.2</v>
      </c>
    </row>
    <row r="263" spans="1:6" ht="47.25">
      <c r="A263" s="11" t="s">
        <v>329</v>
      </c>
      <c r="B263" s="110" t="s">
        <v>128</v>
      </c>
      <c r="C263" s="12" t="s">
        <v>177</v>
      </c>
      <c r="D263" s="12" t="s">
        <v>0</v>
      </c>
      <c r="E263" s="166">
        <f>E264+E268</f>
        <v>60512.6</v>
      </c>
      <c r="F263" s="166">
        <f>F264+F268</f>
        <v>61530.1</v>
      </c>
    </row>
    <row r="264" spans="1:6" ht="47.25">
      <c r="A264" s="40" t="s">
        <v>16</v>
      </c>
      <c r="B264" s="42" t="s">
        <v>128</v>
      </c>
      <c r="C264" s="42" t="s">
        <v>178</v>
      </c>
      <c r="D264" s="42"/>
      <c r="E264" s="37">
        <f>E265+E266+E267</f>
        <v>30854.1</v>
      </c>
      <c r="F264" s="37">
        <f>F265+F266+F267</f>
        <v>30854.1</v>
      </c>
    </row>
    <row r="265" spans="1:6" ht="94.5">
      <c r="A265" s="40" t="s">
        <v>17</v>
      </c>
      <c r="B265" s="42" t="s">
        <v>128</v>
      </c>
      <c r="C265" s="42" t="s">
        <v>178</v>
      </c>
      <c r="D265" s="42" t="s">
        <v>18</v>
      </c>
      <c r="E265" s="43">
        <v>26241.6</v>
      </c>
      <c r="F265" s="43">
        <v>26241.6</v>
      </c>
    </row>
    <row r="266" spans="1:6" ht="31.5">
      <c r="A266" s="40" t="s">
        <v>15</v>
      </c>
      <c r="B266" s="42" t="s">
        <v>128</v>
      </c>
      <c r="C266" s="42" t="s">
        <v>178</v>
      </c>
      <c r="D266" s="42" t="s">
        <v>10</v>
      </c>
      <c r="E266" s="43">
        <v>4376.9</v>
      </c>
      <c r="F266" s="43">
        <v>4376.9</v>
      </c>
    </row>
    <row r="267" spans="1:6" ht="15.75">
      <c r="A267" s="77" t="s">
        <v>11</v>
      </c>
      <c r="B267" s="42" t="s">
        <v>128</v>
      </c>
      <c r="C267" s="42" t="s">
        <v>178</v>
      </c>
      <c r="D267" s="42" t="s">
        <v>14</v>
      </c>
      <c r="E267" s="43">
        <v>235.6</v>
      </c>
      <c r="F267" s="43">
        <v>235.6</v>
      </c>
    </row>
    <row r="268" spans="1:6" ht="31.5">
      <c r="A268" s="40" t="s">
        <v>34</v>
      </c>
      <c r="B268" s="42" t="s">
        <v>128</v>
      </c>
      <c r="C268" s="42" t="s">
        <v>179</v>
      </c>
      <c r="D268" s="42"/>
      <c r="E268" s="37">
        <f>E269+E270</f>
        <v>29658.5</v>
      </c>
      <c r="F268" s="37">
        <f>F269+F270</f>
        <v>30676</v>
      </c>
    </row>
    <row r="269" spans="1:6" ht="94.5">
      <c r="A269" s="40" t="s">
        <v>17</v>
      </c>
      <c r="B269" s="42" t="s">
        <v>128</v>
      </c>
      <c r="C269" s="42" t="s">
        <v>179</v>
      </c>
      <c r="D269" s="42" t="s">
        <v>18</v>
      </c>
      <c r="E269" s="43">
        <v>28151.3</v>
      </c>
      <c r="F269" s="43">
        <v>29168.8</v>
      </c>
    </row>
    <row r="270" spans="1:6" ht="31.5">
      <c r="A270" s="40" t="s">
        <v>15</v>
      </c>
      <c r="B270" s="42" t="s">
        <v>128</v>
      </c>
      <c r="C270" s="42" t="s">
        <v>179</v>
      </c>
      <c r="D270" s="42" t="s">
        <v>10</v>
      </c>
      <c r="E270" s="43">
        <v>1507.2</v>
      </c>
      <c r="F270" s="43">
        <v>1507.2</v>
      </c>
    </row>
    <row r="271" spans="1:6" ht="31.5">
      <c r="A271" s="32" t="s">
        <v>132</v>
      </c>
      <c r="B271" s="33" t="s">
        <v>133</v>
      </c>
      <c r="C271" s="98"/>
      <c r="D271" s="108"/>
      <c r="E271" s="31">
        <f>E272+E278</f>
        <v>85738.7</v>
      </c>
      <c r="F271" s="31">
        <f>F272+F278</f>
        <v>102425.5</v>
      </c>
    </row>
    <row r="272" spans="1:6" ht="47.25">
      <c r="A272" s="99" t="s">
        <v>97</v>
      </c>
      <c r="B272" s="112" t="s">
        <v>133</v>
      </c>
      <c r="C272" s="93" t="s">
        <v>212</v>
      </c>
      <c r="D272" s="93" t="s">
        <v>0</v>
      </c>
      <c r="E272" s="100">
        <f>E273</f>
        <v>19247.699999999997</v>
      </c>
      <c r="F272" s="100">
        <f>F273</f>
        <v>19316.5</v>
      </c>
    </row>
    <row r="273" spans="1:6" ht="47.25">
      <c r="A273" s="11" t="s">
        <v>98</v>
      </c>
      <c r="B273" s="101" t="s">
        <v>133</v>
      </c>
      <c r="C273" s="12" t="s">
        <v>213</v>
      </c>
      <c r="D273" s="12" t="s">
        <v>0</v>
      </c>
      <c r="E273" s="13">
        <f>E274</f>
        <v>19247.699999999997</v>
      </c>
      <c r="F273" s="13">
        <f>F274</f>
        <v>19316.5</v>
      </c>
    </row>
    <row r="274" spans="1:6" ht="47.25">
      <c r="A274" s="160" t="s">
        <v>16</v>
      </c>
      <c r="B274" s="42" t="s">
        <v>133</v>
      </c>
      <c r="C274" s="42" t="s">
        <v>214</v>
      </c>
      <c r="D274" s="22"/>
      <c r="E274" s="21">
        <f>SUM(E275:E277)</f>
        <v>19247.699999999997</v>
      </c>
      <c r="F274" s="21">
        <f>SUM(F275:F277)</f>
        <v>19316.5</v>
      </c>
    </row>
    <row r="275" spans="1:6" ht="94.5">
      <c r="A275" s="55" t="s">
        <v>17</v>
      </c>
      <c r="B275" s="42" t="s">
        <v>133</v>
      </c>
      <c r="C275" s="42" t="s">
        <v>214</v>
      </c>
      <c r="D275" s="42" t="s">
        <v>18</v>
      </c>
      <c r="E275" s="21">
        <f>18177.7-175.9</f>
        <v>18001.8</v>
      </c>
      <c r="F275" s="21">
        <f>18388.5-308.6</f>
        <v>18079.9</v>
      </c>
    </row>
    <row r="276" spans="1:6" ht="31.5">
      <c r="A276" s="45" t="s">
        <v>15</v>
      </c>
      <c r="B276" s="42" t="s">
        <v>133</v>
      </c>
      <c r="C276" s="42" t="s">
        <v>214</v>
      </c>
      <c r="D276" s="42" t="s">
        <v>10</v>
      </c>
      <c r="E276" s="21">
        <f>1215.9+6.7</f>
        <v>1222.6000000000001</v>
      </c>
      <c r="F276" s="21">
        <f>1206.7+6.9</f>
        <v>1213.6000000000001</v>
      </c>
    </row>
    <row r="277" spans="1:6" ht="15.75">
      <c r="A277" s="77" t="s">
        <v>11</v>
      </c>
      <c r="B277" s="42" t="s">
        <v>133</v>
      </c>
      <c r="C277" s="42" t="s">
        <v>214</v>
      </c>
      <c r="D277" s="42" t="s">
        <v>14</v>
      </c>
      <c r="E277" s="21">
        <v>23.3</v>
      </c>
      <c r="F277" s="21">
        <v>23</v>
      </c>
    </row>
    <row r="278" spans="1:6" ht="31.5">
      <c r="A278" s="92" t="s">
        <v>35</v>
      </c>
      <c r="B278" s="94" t="s">
        <v>133</v>
      </c>
      <c r="C278" s="94" t="s">
        <v>148</v>
      </c>
      <c r="D278" s="94" t="s">
        <v>0</v>
      </c>
      <c r="E278" s="95">
        <f>E279+E281+E283+E285+E287+E289+E291+E297+E293+E295</f>
        <v>66491</v>
      </c>
      <c r="F278" s="95">
        <f>F279+F281+F283+F285+F287+F289+F291+F297+F293+F295</f>
        <v>83109</v>
      </c>
    </row>
    <row r="279" spans="1:6" ht="47.25">
      <c r="A279" s="167" t="s">
        <v>53</v>
      </c>
      <c r="B279" s="42" t="s">
        <v>133</v>
      </c>
      <c r="C279" s="42" t="s">
        <v>146</v>
      </c>
      <c r="D279" s="22"/>
      <c r="E279" s="43">
        <f>E280</f>
        <v>1262</v>
      </c>
      <c r="F279" s="43">
        <f>F280</f>
        <v>1309.3</v>
      </c>
    </row>
    <row r="280" spans="1:6" ht="15.75">
      <c r="A280" s="46" t="s">
        <v>48</v>
      </c>
      <c r="B280" s="42" t="s">
        <v>133</v>
      </c>
      <c r="C280" s="42" t="s">
        <v>146</v>
      </c>
      <c r="D280" s="42" t="s">
        <v>49</v>
      </c>
      <c r="E280" s="43">
        <v>1262</v>
      </c>
      <c r="F280" s="43">
        <v>1309.3</v>
      </c>
    </row>
    <row r="281" spans="1:6" ht="78.75">
      <c r="A281" s="83" t="s">
        <v>52</v>
      </c>
      <c r="B281" s="42" t="s">
        <v>133</v>
      </c>
      <c r="C281" s="42" t="s">
        <v>147</v>
      </c>
      <c r="D281" s="22"/>
      <c r="E281" s="43">
        <f>E282</f>
        <v>128.9</v>
      </c>
      <c r="F281" s="43">
        <f>F282</f>
        <v>128.9</v>
      </c>
    </row>
    <row r="282" spans="1:6" ht="15.75">
      <c r="A282" s="46" t="s">
        <v>48</v>
      </c>
      <c r="B282" s="42" t="s">
        <v>133</v>
      </c>
      <c r="C282" s="42" t="s">
        <v>147</v>
      </c>
      <c r="D282" s="42" t="s">
        <v>49</v>
      </c>
      <c r="E282" s="43">
        <v>128.9</v>
      </c>
      <c r="F282" s="43">
        <v>128.9</v>
      </c>
    </row>
    <row r="283" spans="1:6" ht="126">
      <c r="A283" s="87" t="s">
        <v>281</v>
      </c>
      <c r="B283" s="42" t="s">
        <v>133</v>
      </c>
      <c r="C283" s="51" t="s">
        <v>151</v>
      </c>
      <c r="D283" s="52"/>
      <c r="E283" s="48">
        <f>E284</f>
        <v>3</v>
      </c>
      <c r="F283" s="48">
        <f>F284</f>
        <v>3</v>
      </c>
    </row>
    <row r="284" spans="1:6" ht="31.5">
      <c r="A284" s="54" t="s">
        <v>15</v>
      </c>
      <c r="B284" s="42" t="s">
        <v>133</v>
      </c>
      <c r="C284" s="51" t="s">
        <v>151</v>
      </c>
      <c r="D284" s="52">
        <v>200</v>
      </c>
      <c r="E284" s="43">
        <v>3</v>
      </c>
      <c r="F284" s="43">
        <v>3</v>
      </c>
    </row>
    <row r="285" spans="1:6" ht="252">
      <c r="A285" s="84" t="s">
        <v>282</v>
      </c>
      <c r="B285" s="42" t="s">
        <v>133</v>
      </c>
      <c r="C285" s="113" t="s">
        <v>152</v>
      </c>
      <c r="D285" s="114"/>
      <c r="E285" s="48">
        <f>E286</f>
        <v>3</v>
      </c>
      <c r="F285" s="48">
        <f>F286</f>
        <v>3</v>
      </c>
    </row>
    <row r="286" spans="1:6" ht="31.5">
      <c r="A286" s="54" t="s">
        <v>15</v>
      </c>
      <c r="B286" s="42" t="s">
        <v>133</v>
      </c>
      <c r="C286" s="113" t="s">
        <v>152</v>
      </c>
      <c r="D286" s="115">
        <v>200</v>
      </c>
      <c r="E286" s="43">
        <v>3</v>
      </c>
      <c r="F286" s="43">
        <v>3</v>
      </c>
    </row>
    <row r="287" spans="1:6" ht="31.5">
      <c r="A287" s="23" t="s">
        <v>50</v>
      </c>
      <c r="B287" s="42" t="s">
        <v>133</v>
      </c>
      <c r="C287" s="113" t="s">
        <v>153</v>
      </c>
      <c r="D287" s="49"/>
      <c r="E287" s="48">
        <f>E288</f>
        <v>1578.7</v>
      </c>
      <c r="F287" s="48">
        <f>F288</f>
        <v>1549</v>
      </c>
    </row>
    <row r="288" spans="1:6" ht="15.75">
      <c r="A288" s="47" t="s">
        <v>48</v>
      </c>
      <c r="B288" s="42" t="s">
        <v>133</v>
      </c>
      <c r="C288" s="113" t="s">
        <v>153</v>
      </c>
      <c r="D288" s="42" t="s">
        <v>49</v>
      </c>
      <c r="E288" s="48">
        <v>1578.7</v>
      </c>
      <c r="F288" s="48">
        <v>1549</v>
      </c>
    </row>
    <row r="289" spans="1:6" ht="105">
      <c r="A289" s="85" t="s">
        <v>388</v>
      </c>
      <c r="B289" s="42" t="s">
        <v>133</v>
      </c>
      <c r="C289" s="113" t="s">
        <v>154</v>
      </c>
      <c r="D289" s="50"/>
      <c r="E289" s="48">
        <f>E290</f>
        <v>178.2</v>
      </c>
      <c r="F289" s="48">
        <f>F290</f>
        <v>178.2</v>
      </c>
    </row>
    <row r="290" spans="1:6" ht="15.75">
      <c r="A290" s="47" t="s">
        <v>48</v>
      </c>
      <c r="B290" s="42" t="s">
        <v>133</v>
      </c>
      <c r="C290" s="113" t="s">
        <v>154</v>
      </c>
      <c r="D290" s="42" t="s">
        <v>49</v>
      </c>
      <c r="E290" s="43">
        <f>69.4+108.8</f>
        <v>178.2</v>
      </c>
      <c r="F290" s="43">
        <f>69.4+108.8</f>
        <v>178.2</v>
      </c>
    </row>
    <row r="291" spans="1:6" ht="165">
      <c r="A291" s="168" t="s">
        <v>389</v>
      </c>
      <c r="B291" s="42" t="s">
        <v>133</v>
      </c>
      <c r="C291" s="113" t="s">
        <v>155</v>
      </c>
      <c r="D291" s="50"/>
      <c r="E291" s="48">
        <f>E292</f>
        <v>7</v>
      </c>
      <c r="F291" s="48">
        <f>F292</f>
        <v>7</v>
      </c>
    </row>
    <row r="292" spans="1:6" ht="31.5">
      <c r="A292" s="47" t="s">
        <v>15</v>
      </c>
      <c r="B292" s="42" t="s">
        <v>133</v>
      </c>
      <c r="C292" s="113" t="s">
        <v>155</v>
      </c>
      <c r="D292" s="42" t="s">
        <v>10</v>
      </c>
      <c r="E292" s="43">
        <f>3.5+3.5</f>
        <v>7</v>
      </c>
      <c r="F292" s="43">
        <f>3.5+3.5</f>
        <v>7</v>
      </c>
    </row>
    <row r="293" spans="1:6" ht="47.25">
      <c r="A293" s="23" t="s">
        <v>134</v>
      </c>
      <c r="B293" s="42" t="s">
        <v>133</v>
      </c>
      <c r="C293" s="42" t="s">
        <v>149</v>
      </c>
      <c r="D293" s="42" t="s">
        <v>0</v>
      </c>
      <c r="E293" s="48">
        <f>E294</f>
        <v>3400</v>
      </c>
      <c r="F293" s="48">
        <f>F294</f>
        <v>3200</v>
      </c>
    </row>
    <row r="294" spans="1:6" ht="15.75">
      <c r="A294" s="47" t="s">
        <v>48</v>
      </c>
      <c r="B294" s="42" t="s">
        <v>133</v>
      </c>
      <c r="C294" s="42" t="s">
        <v>149</v>
      </c>
      <c r="D294" s="42" t="s">
        <v>49</v>
      </c>
      <c r="E294" s="48">
        <v>3400</v>
      </c>
      <c r="F294" s="48">
        <v>3200</v>
      </c>
    </row>
    <row r="295" spans="1:6" ht="31.5">
      <c r="A295" s="83" t="s">
        <v>51</v>
      </c>
      <c r="B295" s="42" t="s">
        <v>133</v>
      </c>
      <c r="C295" s="42" t="s">
        <v>150</v>
      </c>
      <c r="D295" s="49"/>
      <c r="E295" s="48">
        <f>E296</f>
        <v>17337.6</v>
      </c>
      <c r="F295" s="48">
        <f>F296</f>
        <v>17256.7</v>
      </c>
    </row>
    <row r="296" spans="1:6" ht="15.75">
      <c r="A296" s="47" t="s">
        <v>48</v>
      </c>
      <c r="B296" s="42" t="s">
        <v>133</v>
      </c>
      <c r="C296" s="42" t="s">
        <v>150</v>
      </c>
      <c r="D296" s="42" t="s">
        <v>49</v>
      </c>
      <c r="E296" s="43">
        <v>17337.6</v>
      </c>
      <c r="F296" s="43">
        <v>17256.7</v>
      </c>
    </row>
    <row r="297" spans="1:6" ht="31.5">
      <c r="A297" s="159" t="s">
        <v>323</v>
      </c>
      <c r="B297" s="42" t="s">
        <v>133</v>
      </c>
      <c r="C297" s="16" t="s">
        <v>324</v>
      </c>
      <c r="D297" s="153"/>
      <c r="E297" s="169">
        <f>E298</f>
        <v>42592.6</v>
      </c>
      <c r="F297" s="169">
        <f>F298</f>
        <v>59473.9</v>
      </c>
    </row>
    <row r="298" spans="1:6" ht="15.75">
      <c r="A298" s="44" t="s">
        <v>11</v>
      </c>
      <c r="B298" s="42" t="s">
        <v>133</v>
      </c>
      <c r="C298" s="16" t="s">
        <v>324</v>
      </c>
      <c r="D298" s="153">
        <v>800</v>
      </c>
      <c r="E298" s="43">
        <f>19304+20000+3288.6</f>
        <v>42592.6</v>
      </c>
      <c r="F298" s="43">
        <f>36508+20000+2965.9</f>
        <v>59473.9</v>
      </c>
    </row>
  </sheetData>
  <sheetProtection/>
  <autoFilter ref="A10:F298"/>
  <mergeCells count="9">
    <mergeCell ref="E1:F1"/>
    <mergeCell ref="C2:F2"/>
    <mergeCell ref="C4:F4"/>
    <mergeCell ref="C5:F5"/>
    <mergeCell ref="A7:F7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2018-03-02T10:07:47Z</cp:lastPrinted>
  <dcterms:created xsi:type="dcterms:W3CDTF">2013-10-14T07:03:00Z</dcterms:created>
  <dcterms:modified xsi:type="dcterms:W3CDTF">2018-03-02T13:16:13Z</dcterms:modified>
  <cp:category/>
  <cp:version/>
  <cp:contentType/>
  <cp:contentStatus/>
</cp:coreProperties>
</file>