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8755" windowHeight="12330"/>
  </bookViews>
  <sheets>
    <sheet name="Уточн" sheetId="1" r:id="rId1"/>
  </sheets>
  <definedNames>
    <definedName name="_xlnm.Print_Titles" localSheetId="0">Уточн!$5:$5</definedName>
  </definedNames>
  <calcPr calcId="144525"/>
</workbook>
</file>

<file path=xl/calcChain.xml><?xml version="1.0" encoding="utf-8"?>
<calcChain xmlns="http://schemas.openxmlformats.org/spreadsheetml/2006/main">
  <c r="I6" i="1" l="1"/>
  <c r="G35" i="1"/>
  <c r="G33" i="1"/>
  <c r="D6" i="1"/>
  <c r="J57" i="1"/>
  <c r="I57" i="1"/>
  <c r="H58" i="1"/>
  <c r="H57" i="1"/>
  <c r="E57" i="1"/>
  <c r="F44" i="1"/>
  <c r="D44" i="1"/>
  <c r="E44" i="1"/>
  <c r="H46" i="1"/>
  <c r="E14" i="1"/>
  <c r="E11" i="1"/>
  <c r="D39" i="1"/>
  <c r="D52" i="1"/>
  <c r="D51" i="1"/>
  <c r="D41" i="1"/>
  <c r="D32" i="1"/>
  <c r="D14" i="1"/>
  <c r="D45" i="1"/>
  <c r="D29" i="1"/>
  <c r="D55" i="1"/>
  <c r="D50" i="1"/>
  <c r="D35" i="1"/>
  <c r="D33" i="1"/>
  <c r="D20" i="1"/>
  <c r="D17" i="1"/>
  <c r="D12" i="1"/>
  <c r="D11" i="1"/>
  <c r="D10" i="1"/>
  <c r="H40" i="1"/>
  <c r="H13" i="1"/>
  <c r="E60" i="1" l="1"/>
  <c r="F60" i="1"/>
  <c r="D60" i="1"/>
  <c r="E54" i="1"/>
  <c r="F54" i="1"/>
  <c r="D54" i="1"/>
  <c r="E49" i="1"/>
  <c r="F49" i="1"/>
  <c r="D49" i="1"/>
  <c r="E37" i="1"/>
  <c r="F37" i="1"/>
  <c r="D37" i="1"/>
  <c r="F31" i="1"/>
  <c r="E31" i="1"/>
  <c r="D31" i="1"/>
  <c r="E24" i="1"/>
  <c r="F24" i="1"/>
  <c r="D24" i="1"/>
  <c r="E19" i="1"/>
  <c r="F19" i="1"/>
  <c r="D19" i="1"/>
  <c r="E16" i="1"/>
  <c r="F16" i="1"/>
  <c r="D16" i="1"/>
  <c r="E8" i="1"/>
  <c r="E6" i="1" s="1"/>
  <c r="F8" i="1"/>
  <c r="D8" i="1"/>
  <c r="G9" i="1"/>
  <c r="H9" i="1"/>
  <c r="G12" i="1"/>
  <c r="G25" i="1"/>
  <c r="H25" i="1"/>
  <c r="G42" i="1"/>
  <c r="H42" i="1"/>
  <c r="G62" i="1"/>
  <c r="H62" i="1"/>
  <c r="F6" i="1" l="1"/>
  <c r="J60" i="1"/>
  <c r="I60" i="1"/>
  <c r="J54" i="1"/>
  <c r="I54" i="1"/>
  <c r="J49" i="1"/>
  <c r="J24" i="1"/>
  <c r="I24" i="1"/>
  <c r="J19" i="1"/>
  <c r="I19" i="1"/>
  <c r="J16" i="1"/>
  <c r="I16" i="1"/>
  <c r="G11" i="1" l="1"/>
  <c r="H11" i="1"/>
  <c r="G16" i="1"/>
  <c r="H16" i="1"/>
  <c r="G17" i="1"/>
  <c r="H17" i="1"/>
  <c r="G20" i="1"/>
  <c r="G22" i="1"/>
  <c r="H22" i="1"/>
  <c r="H38" i="1"/>
  <c r="G38" i="1"/>
  <c r="H34" i="1"/>
  <c r="H32" i="1"/>
  <c r="G32" i="1"/>
  <c r="H28" i="1"/>
  <c r="G28" i="1"/>
  <c r="H47" i="1"/>
  <c r="G47" i="1"/>
  <c r="H50" i="1"/>
  <c r="G50" i="1"/>
  <c r="H52" i="1"/>
  <c r="G52" i="1"/>
  <c r="H55" i="1"/>
  <c r="G55" i="1"/>
  <c r="H61" i="1"/>
  <c r="G61" i="1"/>
  <c r="G10" i="1"/>
  <c r="H10" i="1"/>
  <c r="J8" i="1"/>
  <c r="G14" i="1"/>
  <c r="H14" i="1"/>
  <c r="G21" i="1"/>
  <c r="H21" i="1"/>
  <c r="H39" i="1"/>
  <c r="G39" i="1"/>
  <c r="H35" i="1"/>
  <c r="H33" i="1"/>
  <c r="H29" i="1"/>
  <c r="G29" i="1"/>
  <c r="H27" i="1"/>
  <c r="G27" i="1"/>
  <c r="H41" i="1"/>
  <c r="G41" i="1"/>
  <c r="H45" i="1"/>
  <c r="G45" i="1"/>
  <c r="I44" i="1"/>
  <c r="H51" i="1"/>
  <c r="G51" i="1"/>
  <c r="I49" i="1"/>
  <c r="I31" i="1"/>
  <c r="I8" i="1"/>
  <c r="J37" i="1"/>
  <c r="J31" i="1"/>
  <c r="J44" i="1"/>
  <c r="J6" i="1" s="1"/>
  <c r="I37" i="1"/>
  <c r="H31" i="1" l="1"/>
  <c r="G31" i="1"/>
  <c r="H37" i="1"/>
  <c r="G37" i="1"/>
  <c r="H60" i="1"/>
  <c r="G60" i="1"/>
  <c r="G24" i="1"/>
  <c r="H24" i="1"/>
  <c r="H44" i="1"/>
  <c r="G44" i="1"/>
  <c r="H54" i="1"/>
  <c r="G54" i="1"/>
  <c r="H49" i="1"/>
  <c r="G49" i="1"/>
  <c r="G19" i="1"/>
  <c r="H19" i="1"/>
  <c r="G8" i="1"/>
  <c r="H8" i="1"/>
  <c r="H6" i="1" l="1"/>
  <c r="G6" i="1"/>
</calcChain>
</file>

<file path=xl/sharedStrings.xml><?xml version="1.0" encoding="utf-8"?>
<sst xmlns="http://schemas.openxmlformats.org/spreadsheetml/2006/main" count="61" uniqueCount="61">
  <si>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</si>
  <si>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</si>
  <si>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</si>
  <si>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</si>
  <si>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</si>
  <si>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</si>
  <si>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</si>
  <si>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</si>
  <si>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</si>
  <si>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</si>
  <si>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</si>
  <si>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</si>
  <si>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</si>
  <si>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</si>
  <si>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</si>
  <si>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</si>
  <si>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</si>
  <si>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</si>
  <si>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</si>
  <si>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</si>
  <si>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</si>
  <si>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</si>
  <si>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</si>
  <si>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</si>
  <si>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</si>
  <si>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</si>
  <si>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</si>
  <si>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</si>
  <si>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</si>
  <si>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</si>
  <si>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</si>
  <si>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</si>
  <si>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</si>
  <si>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</si>
  <si>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</si>
  <si>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</si>
  <si>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</si>
  <si>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</si>
  <si>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</si>
  <si>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</si>
  <si>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Межбюджетные трансферты бюджетам субьектов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</si>
  <si>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</si>
  <si>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</si>
  <si>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</t>
  </si>
  <si>
    <t>08</t>
  </si>
  <si>
    <t>2018 год</t>
  </si>
  <si>
    <t>2019 год</t>
  </si>
  <si>
    <t>Дополнительное образование детей</t>
  </si>
  <si>
    <t>Резервные фонды</t>
  </si>
  <si>
    <t>Условно утверждаемые (утвержденные) расходы</t>
  </si>
  <si>
    <t>Водное хозяйство</t>
  </si>
  <si>
    <t>тыс.руб.</t>
  </si>
  <si>
    <t>2016 год исполнение</t>
  </si>
  <si>
    <t>2017 год                  Оценка исполнения</t>
  </si>
  <si>
    <t>Сравнение 2018 год с 2016 годом %</t>
  </si>
  <si>
    <t>Сравнение 2018 год с 2017 годом %</t>
  </si>
  <si>
    <t>2020 год</t>
  </si>
  <si>
    <t>Кинематография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</si>
  <si>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</si>
  <si>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</si>
  <si>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Сведения о расходах бюджета по разделам и подразделам классификации расходов на 2018 год в сравнении с ожидаемым исполнением за 2017 год  (оценка текущего финансового года) и отчетом за 2016 год (отчетный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</si>
</sst>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0"/>
    <numFmt numFmtId="166" formatCode="_-* #,##0.0_р_._-;\-\ #,##0.0_р_._-;_-* &quot;-&quot;_р_._-;_-@_-"/>
    <numFmt numFmtId="167" formatCode="0.0%"/>
    <numFmt numFmtId="168" formatCode="_-* #,##0.0_р_._-;\-* #,##0.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name val="Times New Roman CYR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66" fontId="8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/>
    <xf numFmtId="166" fontId="10" fillId="0" borderId="1" xfId="0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8" fontId="0" fillId="0" borderId="0" xfId="0" applyNumberFormat="1"/>
    <xf numFmtId="166" fontId="8" fillId="0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165" fontId="11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65" fontId="11" fillId="0" borderId="4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zoomScaleNormal="100" workbookViewId="0">
      <selection activeCell="A3" sqref="A3"/>
    </sheetView>
  </sheetViews>
  <sheetFormatPr defaultRowHeight="15" x14ac:dyDescent="0.25"/>
  <cols>
    <col min="1" max="1" width="49.42578125" customWidth="1"/>
    <col min="2" max="2" width="6" customWidth="1"/>
    <col min="3" max="3" width="5.85546875" customWidth="1"/>
    <col min="4" max="4" width="14.7109375" customWidth="1"/>
    <col min="5" max="6" width="15" customWidth="1"/>
    <col min="7" max="7" width="10.85546875" customWidth="1"/>
    <col min="8" max="8" width="12.28515625" customWidth="1"/>
    <col min="9" max="9" width="15.140625" customWidth="1"/>
    <col min="10" max="10" width="14.7109375" customWidth="1"/>
  </cols>
  <sheetData>
    <row r="2" spans="1:10" ht="39.75" customHeight="1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x14ac:dyDescent="0.25">
      <c r="D4" s="32"/>
      <c r="J4" t="s">
        <v>51</v>
      </c>
    </row>
    <row r="5" spans="1:10" ht="71.25" x14ac:dyDescent="0.25">
      <c r="A5" s="1" t="s">
        <v>0</v>
      </c>
      <c r="B5" s="1" t="s">
        <v>1</v>
      </c>
      <c r="C5" s="1" t="s">
        <v>2</v>
      </c>
      <c r="D5" s="28" t="s">
        <v>52</v>
      </c>
      <c r="E5" s="28" t="s">
        <v>53</v>
      </c>
      <c r="F5" s="2" t="s">
        <v>45</v>
      </c>
      <c r="G5" s="2" t="s">
        <v>54</v>
      </c>
      <c r="H5" s="2" t="s">
        <v>55</v>
      </c>
      <c r="I5" s="2" t="s">
        <v>46</v>
      </c>
      <c r="J5" s="2" t="s">
        <v>56</v>
      </c>
    </row>
    <row r="6" spans="1:10" x14ac:dyDescent="0.25">
      <c r="A6" s="3" t="s">
        <v>3</v>
      </c>
      <c r="B6" s="3"/>
      <c r="C6" s="3"/>
      <c r="D6" s="20">
        <f>D8+D16+D19+D24+D31+D37+D44+D49+D54+D60+D57</f>
        <v>2094655.6</v>
      </c>
      <c r="E6" s="20">
        <f>E8+E16+E19+E24+E31+E37+E44+E49+E54+E60+E57</f>
        <v>2071268.7999999998</v>
      </c>
      <c r="F6" s="20">
        <f>F8+F16+F19+F24+F31+F37+F44+F49+F54+F60+F57</f>
        <v>1613495.4999999998</v>
      </c>
      <c r="G6" s="30">
        <f>F6/D6</f>
        <v>0.77029154577964976</v>
      </c>
      <c r="H6" s="30">
        <f>F6/E6</f>
        <v>0.77898894629224358</v>
      </c>
      <c r="I6" s="20">
        <f>I8+I16+I19+I24+I31+I37+I44+I49+I54+I60+I57+I63</f>
        <v>1583102.2999999998</v>
      </c>
      <c r="J6" s="20">
        <f>J8+J16+J19+J24+J31+J37+J44+J49+J54+J60+J57+J63</f>
        <v>1542373.5999999996</v>
      </c>
    </row>
    <row r="7" spans="1:10" x14ac:dyDescent="0.25">
      <c r="A7" s="4"/>
      <c r="B7" s="4"/>
      <c r="C7" s="4"/>
      <c r="D7" s="10"/>
      <c r="E7" s="23"/>
      <c r="F7" s="24"/>
      <c r="G7" s="29"/>
      <c r="H7" s="29"/>
      <c r="I7" s="24"/>
      <c r="J7" s="24"/>
    </row>
    <row r="8" spans="1:10" x14ac:dyDescent="0.25">
      <c r="A8" s="5" t="s">
        <v>4</v>
      </c>
      <c r="B8" s="6">
        <v>1</v>
      </c>
      <c r="C8" s="6"/>
      <c r="D8" s="20">
        <f>D9+D10+D11+D12+D13+D14</f>
        <v>164455.40000000002</v>
      </c>
      <c r="E8" s="20">
        <f t="shared" ref="E8:F8" si="0">E9+E10+E11+E12+E13+E14</f>
        <v>160289.60000000001</v>
      </c>
      <c r="F8" s="20">
        <f t="shared" si="0"/>
        <v>173795.7</v>
      </c>
      <c r="G8" s="30">
        <f t="shared" ref="G8:G62" si="1">F8/D8</f>
        <v>1.0567953378241151</v>
      </c>
      <c r="H8" s="30">
        <f t="shared" ref="H8:H62" si="2">F8/E8</f>
        <v>1.0842606132899453</v>
      </c>
      <c r="I8" s="22">
        <f>SUM(I9:I14)</f>
        <v>172445.4</v>
      </c>
      <c r="J8" s="22">
        <f>SUM(J9:J14)</f>
        <v>161838.5</v>
      </c>
    </row>
    <row r="9" spans="1:10" ht="60" x14ac:dyDescent="0.25">
      <c r="A9" s="7" t="s">
        <v>5</v>
      </c>
      <c r="B9" s="8">
        <v>1</v>
      </c>
      <c r="C9" s="8">
        <v>3</v>
      </c>
      <c r="D9" s="10">
        <v>538.70000000000005</v>
      </c>
      <c r="E9" s="10">
        <v>500</v>
      </c>
      <c r="F9" s="24">
        <v>497.5</v>
      </c>
      <c r="G9" s="29">
        <f t="shared" si="1"/>
        <v>0.92351958418414692</v>
      </c>
      <c r="H9" s="29">
        <f t="shared" si="2"/>
        <v>0.995</v>
      </c>
      <c r="I9" s="24">
        <v>461</v>
      </c>
      <c r="J9" s="24">
        <v>461.9</v>
      </c>
    </row>
    <row r="10" spans="1:10" ht="63" customHeight="1" x14ac:dyDescent="0.25">
      <c r="A10" s="7" t="s">
        <v>6</v>
      </c>
      <c r="B10" s="8">
        <v>1</v>
      </c>
      <c r="C10" s="8">
        <v>4</v>
      </c>
      <c r="D10" s="10">
        <f>87326.6</f>
        <v>87326.6</v>
      </c>
      <c r="E10" s="23">
        <v>88982.1</v>
      </c>
      <c r="F10" s="24">
        <v>89906.4</v>
      </c>
      <c r="G10" s="29">
        <f t="shared" si="1"/>
        <v>1.0295419723200032</v>
      </c>
      <c r="H10" s="29">
        <f t="shared" si="2"/>
        <v>1.0103874824262407</v>
      </c>
      <c r="I10" s="24">
        <v>87664.4</v>
      </c>
      <c r="J10" s="24">
        <v>88887.2</v>
      </c>
    </row>
    <row r="11" spans="1:10" ht="45.75" customHeight="1" x14ac:dyDescent="0.25">
      <c r="A11" s="7" t="s">
        <v>7</v>
      </c>
      <c r="B11" s="8">
        <v>1</v>
      </c>
      <c r="C11" s="8">
        <v>6</v>
      </c>
      <c r="D11" s="10">
        <f>2914.9+17760.1</f>
        <v>20675</v>
      </c>
      <c r="E11" s="23">
        <f>21138.4</f>
        <v>21138.400000000001</v>
      </c>
      <c r="F11" s="24">
        <v>22994.400000000001</v>
      </c>
      <c r="G11" s="29">
        <f t="shared" si="1"/>
        <v>1.1121837968561066</v>
      </c>
      <c r="H11" s="29">
        <f t="shared" si="2"/>
        <v>1.0878022934564584</v>
      </c>
      <c r="I11" s="24">
        <v>22824.6</v>
      </c>
      <c r="J11" s="24">
        <v>22861.1</v>
      </c>
    </row>
    <row r="12" spans="1:10" ht="18" customHeight="1" x14ac:dyDescent="0.25">
      <c r="A12" s="7" t="s">
        <v>8</v>
      </c>
      <c r="B12" s="8">
        <v>1</v>
      </c>
      <c r="C12" s="8">
        <v>7</v>
      </c>
      <c r="D12" s="10">
        <f>50.1</f>
        <v>50.1</v>
      </c>
      <c r="E12" s="23">
        <v>0</v>
      </c>
      <c r="F12" s="24">
        <v>0</v>
      </c>
      <c r="G12" s="29">
        <f t="shared" si="1"/>
        <v>0</v>
      </c>
      <c r="H12" s="29">
        <v>0</v>
      </c>
      <c r="I12" s="24">
        <v>0</v>
      </c>
      <c r="J12" s="24">
        <v>0</v>
      </c>
    </row>
    <row r="13" spans="1:10" x14ac:dyDescent="0.25">
      <c r="A13" s="9" t="s">
        <v>48</v>
      </c>
      <c r="B13" s="8">
        <v>1</v>
      </c>
      <c r="C13" s="8">
        <v>11</v>
      </c>
      <c r="D13" s="10">
        <v>0</v>
      </c>
      <c r="E13" s="23">
        <v>148.5</v>
      </c>
      <c r="F13" s="24">
        <v>20190.7</v>
      </c>
      <c r="G13" s="29">
        <v>0</v>
      </c>
      <c r="H13" s="29">
        <f t="shared" ref="H13" si="3">F13/E13</f>
        <v>135.96430976430977</v>
      </c>
      <c r="I13" s="24">
        <v>400</v>
      </c>
      <c r="J13" s="24">
        <v>400</v>
      </c>
    </row>
    <row r="14" spans="1:10" x14ac:dyDescent="0.25">
      <c r="A14" s="7" t="s">
        <v>9</v>
      </c>
      <c r="B14" s="8">
        <v>1</v>
      </c>
      <c r="C14" s="8">
        <v>13</v>
      </c>
      <c r="D14" s="10">
        <f>37101.3+285.5+18478.2</f>
        <v>55865</v>
      </c>
      <c r="E14" s="23">
        <f>49520.6</f>
        <v>49520.6</v>
      </c>
      <c r="F14" s="24">
        <v>40206.699999999997</v>
      </c>
      <c r="G14" s="29">
        <f t="shared" si="1"/>
        <v>0.71971180524478651</v>
      </c>
      <c r="H14" s="29">
        <f t="shared" si="2"/>
        <v>0.81191867626805814</v>
      </c>
      <c r="I14" s="24">
        <v>61095.4</v>
      </c>
      <c r="J14" s="24">
        <v>49228.3</v>
      </c>
    </row>
    <row r="15" spans="1:10" x14ac:dyDescent="0.25">
      <c r="A15" s="7"/>
      <c r="B15" s="8"/>
      <c r="C15" s="8"/>
      <c r="D15" s="10"/>
      <c r="E15" s="23"/>
      <c r="F15" s="24"/>
      <c r="G15" s="29"/>
      <c r="H15" s="29"/>
      <c r="I15" s="24"/>
      <c r="J15" s="24"/>
    </row>
    <row r="16" spans="1:10" x14ac:dyDescent="0.25">
      <c r="A16" s="5" t="s">
        <v>10</v>
      </c>
      <c r="B16" s="6">
        <v>2</v>
      </c>
      <c r="C16" s="6"/>
      <c r="D16" s="20">
        <f>D17</f>
        <v>1154.4000000000001</v>
      </c>
      <c r="E16" s="20">
        <f t="shared" ref="E16:F16" si="4">E17</f>
        <v>1167.9000000000001</v>
      </c>
      <c r="F16" s="20">
        <f t="shared" si="4"/>
        <v>1248.2</v>
      </c>
      <c r="G16" s="30">
        <f t="shared" si="1"/>
        <v>1.0812543312543312</v>
      </c>
      <c r="H16" s="30">
        <f t="shared" si="2"/>
        <v>1.0687558866341296</v>
      </c>
      <c r="I16" s="22">
        <f>I17</f>
        <v>1262</v>
      </c>
      <c r="J16" s="22">
        <f>J17</f>
        <v>1309.3</v>
      </c>
    </row>
    <row r="17" spans="1:10" x14ac:dyDescent="0.25">
      <c r="A17" s="7" t="s">
        <v>11</v>
      </c>
      <c r="B17" s="8">
        <v>2</v>
      </c>
      <c r="C17" s="8">
        <v>3</v>
      </c>
      <c r="D17" s="10">
        <f>1154.4</f>
        <v>1154.4000000000001</v>
      </c>
      <c r="E17" s="23">
        <v>1167.9000000000001</v>
      </c>
      <c r="F17" s="24">
        <v>1248.2</v>
      </c>
      <c r="G17" s="29">
        <f t="shared" si="1"/>
        <v>1.0812543312543312</v>
      </c>
      <c r="H17" s="29">
        <f t="shared" si="2"/>
        <v>1.0687558866341296</v>
      </c>
      <c r="I17" s="24">
        <v>1262</v>
      </c>
      <c r="J17" s="24">
        <v>1309.3</v>
      </c>
    </row>
    <row r="18" spans="1:10" x14ac:dyDescent="0.25">
      <c r="A18" s="7"/>
      <c r="B18" s="8"/>
      <c r="C18" s="8"/>
      <c r="D18" s="10"/>
      <c r="E18" s="23"/>
      <c r="F18" s="24"/>
      <c r="G18" s="29"/>
      <c r="H18" s="29"/>
      <c r="I18" s="24"/>
      <c r="J18" s="24"/>
    </row>
    <row r="19" spans="1:10" ht="28.5" x14ac:dyDescent="0.25">
      <c r="A19" s="5" t="s">
        <v>12</v>
      </c>
      <c r="B19" s="6">
        <v>3</v>
      </c>
      <c r="C19" s="6"/>
      <c r="D19" s="20">
        <f>D20+D21+D22</f>
        <v>13722.4</v>
      </c>
      <c r="E19" s="20">
        <f t="shared" ref="E19:F19" si="5">E20+E21+E22</f>
        <v>12912.800000000001</v>
      </c>
      <c r="F19" s="20">
        <f t="shared" si="5"/>
        <v>16437.900000000001</v>
      </c>
      <c r="G19" s="30">
        <f t="shared" si="1"/>
        <v>1.197888124526322</v>
      </c>
      <c r="H19" s="30">
        <f t="shared" si="2"/>
        <v>1.272992689424447</v>
      </c>
      <c r="I19" s="22">
        <f>SUM(I20:I22)</f>
        <v>16997.900000000001</v>
      </c>
      <c r="J19" s="22">
        <f>SUM(J20:J22)</f>
        <v>17604.599999999999</v>
      </c>
    </row>
    <row r="20" spans="1:10" x14ac:dyDescent="0.25">
      <c r="A20" s="7" t="s">
        <v>13</v>
      </c>
      <c r="B20" s="8">
        <v>3</v>
      </c>
      <c r="C20" s="8">
        <v>2</v>
      </c>
      <c r="D20" s="10">
        <f>284.5</f>
        <v>284.5</v>
      </c>
      <c r="E20" s="23">
        <v>0</v>
      </c>
      <c r="F20" s="24">
        <v>0</v>
      </c>
      <c r="G20" s="29">
        <f t="shared" si="1"/>
        <v>0</v>
      </c>
      <c r="H20" s="29">
        <v>0</v>
      </c>
      <c r="I20" s="24">
        <v>0</v>
      </c>
      <c r="J20" s="24">
        <v>0</v>
      </c>
    </row>
    <row r="21" spans="1:10" ht="45" x14ac:dyDescent="0.25">
      <c r="A21" s="11" t="s">
        <v>14</v>
      </c>
      <c r="B21" s="8">
        <v>3</v>
      </c>
      <c r="C21" s="8">
        <v>9</v>
      </c>
      <c r="D21" s="10">
        <v>12884.5</v>
      </c>
      <c r="E21" s="23">
        <v>12406.1</v>
      </c>
      <c r="F21" s="24">
        <v>16027.4</v>
      </c>
      <c r="G21" s="29">
        <f t="shared" si="1"/>
        <v>1.2439287516007607</v>
      </c>
      <c r="H21" s="29">
        <f t="shared" si="2"/>
        <v>1.2918967282224068</v>
      </c>
      <c r="I21" s="24">
        <v>16610.900000000001</v>
      </c>
      <c r="J21" s="24">
        <v>17217.599999999999</v>
      </c>
    </row>
    <row r="22" spans="1:10" ht="30" x14ac:dyDescent="0.25">
      <c r="A22" s="11" t="s">
        <v>15</v>
      </c>
      <c r="B22" s="8">
        <v>3</v>
      </c>
      <c r="C22" s="8">
        <v>14</v>
      </c>
      <c r="D22" s="10">
        <v>553.4</v>
      </c>
      <c r="E22" s="23">
        <v>506.7</v>
      </c>
      <c r="F22" s="24">
        <v>410.5</v>
      </c>
      <c r="G22" s="29">
        <f t="shared" si="1"/>
        <v>0.74177809902421399</v>
      </c>
      <c r="H22" s="29">
        <f t="shared" si="2"/>
        <v>0.81014406946911388</v>
      </c>
      <c r="I22" s="24">
        <v>387</v>
      </c>
      <c r="J22" s="24">
        <v>387</v>
      </c>
    </row>
    <row r="23" spans="1:10" x14ac:dyDescent="0.25">
      <c r="A23" s="7"/>
      <c r="B23" s="8"/>
      <c r="C23" s="8"/>
      <c r="D23" s="10"/>
      <c r="E23" s="23"/>
      <c r="F23" s="24"/>
      <c r="G23" s="29"/>
      <c r="H23" s="29"/>
      <c r="I23" s="24"/>
      <c r="J23" s="24"/>
    </row>
    <row r="24" spans="1:10" x14ac:dyDescent="0.25">
      <c r="A24" s="5" t="s">
        <v>16</v>
      </c>
      <c r="B24" s="6">
        <v>4</v>
      </c>
      <c r="C24" s="6"/>
      <c r="D24" s="20">
        <f>D25+D26+D27+D28+D29</f>
        <v>32022.5</v>
      </c>
      <c r="E24" s="20">
        <f t="shared" ref="E24:F24" si="6">E25+E26+E27+E28+E29</f>
        <v>31781.1</v>
      </c>
      <c r="F24" s="20">
        <f t="shared" si="6"/>
        <v>40252.9</v>
      </c>
      <c r="G24" s="30">
        <f t="shared" si="1"/>
        <v>1.2570192833164182</v>
      </c>
      <c r="H24" s="30">
        <f t="shared" si="2"/>
        <v>1.266567236502198</v>
      </c>
      <c r="I24" s="22">
        <f t="shared" ref="I24:J24" si="7">SUM(I25:I29)</f>
        <v>22321.3</v>
      </c>
      <c r="J24" s="22">
        <f t="shared" si="7"/>
        <v>21321.3</v>
      </c>
    </row>
    <row r="25" spans="1:10" x14ac:dyDescent="0.25">
      <c r="A25" s="12" t="s">
        <v>17</v>
      </c>
      <c r="B25" s="8">
        <v>4</v>
      </c>
      <c r="C25" s="8">
        <v>5</v>
      </c>
      <c r="D25" s="10">
        <v>560</v>
      </c>
      <c r="E25" s="23">
        <v>64.5</v>
      </c>
      <c r="F25" s="24">
        <v>174</v>
      </c>
      <c r="G25" s="29">
        <f t="shared" si="1"/>
        <v>0.31071428571428572</v>
      </c>
      <c r="H25" s="29">
        <f t="shared" si="2"/>
        <v>2.6976744186046511</v>
      </c>
      <c r="I25" s="24">
        <v>120</v>
      </c>
      <c r="J25" s="24">
        <v>120</v>
      </c>
    </row>
    <row r="26" spans="1:10" x14ac:dyDescent="0.25">
      <c r="A26" s="12" t="s">
        <v>50</v>
      </c>
      <c r="B26" s="8">
        <v>4</v>
      </c>
      <c r="C26" s="8">
        <v>6</v>
      </c>
      <c r="D26" s="10">
        <v>0</v>
      </c>
      <c r="E26" s="23">
        <v>31.5</v>
      </c>
      <c r="F26" s="24">
        <v>0</v>
      </c>
      <c r="G26" s="29">
        <v>0</v>
      </c>
      <c r="H26" s="29">
        <v>0</v>
      </c>
      <c r="I26" s="24">
        <v>0</v>
      </c>
      <c r="J26" s="24">
        <v>0</v>
      </c>
    </row>
    <row r="27" spans="1:10" x14ac:dyDescent="0.25">
      <c r="A27" s="7" t="s">
        <v>18</v>
      </c>
      <c r="B27" s="8" t="s">
        <v>43</v>
      </c>
      <c r="C27" s="8" t="s">
        <v>44</v>
      </c>
      <c r="D27" s="10">
        <v>1178.3</v>
      </c>
      <c r="E27" s="23">
        <v>2700.8</v>
      </c>
      <c r="F27" s="24">
        <v>750</v>
      </c>
      <c r="G27" s="29">
        <f t="shared" si="1"/>
        <v>0.63651022659764067</v>
      </c>
      <c r="H27" s="29">
        <f t="shared" si="2"/>
        <v>0.27769549763033174</v>
      </c>
      <c r="I27" s="24">
        <v>750</v>
      </c>
      <c r="J27" s="24">
        <v>750</v>
      </c>
    </row>
    <row r="28" spans="1:10" x14ac:dyDescent="0.25">
      <c r="A28" s="7" t="s">
        <v>19</v>
      </c>
      <c r="B28" s="8">
        <v>4</v>
      </c>
      <c r="C28" s="8">
        <v>9</v>
      </c>
      <c r="D28" s="10">
        <v>21826.1</v>
      </c>
      <c r="E28" s="23">
        <v>19992.7</v>
      </c>
      <c r="F28" s="24">
        <v>28441</v>
      </c>
      <c r="G28" s="29">
        <f t="shared" si="1"/>
        <v>1.3030729264504424</v>
      </c>
      <c r="H28" s="29">
        <f t="shared" si="2"/>
        <v>1.4225692377717867</v>
      </c>
      <c r="I28" s="24">
        <v>10863.4</v>
      </c>
      <c r="J28" s="24">
        <v>10863.4</v>
      </c>
    </row>
    <row r="29" spans="1:10" ht="16.5" customHeight="1" x14ac:dyDescent="0.25">
      <c r="A29" s="7" t="s">
        <v>20</v>
      </c>
      <c r="B29" s="8">
        <v>4</v>
      </c>
      <c r="C29" s="8">
        <v>12</v>
      </c>
      <c r="D29" s="10">
        <f>4618.1+3840</f>
        <v>8458.1</v>
      </c>
      <c r="E29" s="23">
        <v>8991.6</v>
      </c>
      <c r="F29" s="24">
        <v>10887.9</v>
      </c>
      <c r="G29" s="29">
        <f t="shared" si="1"/>
        <v>1.2872749198992681</v>
      </c>
      <c r="H29" s="29">
        <f t="shared" si="2"/>
        <v>1.2108968370479114</v>
      </c>
      <c r="I29" s="24">
        <v>10587.9</v>
      </c>
      <c r="J29" s="24">
        <v>9587.9</v>
      </c>
    </row>
    <row r="30" spans="1:10" x14ac:dyDescent="0.25">
      <c r="A30" s="7"/>
      <c r="B30" s="8"/>
      <c r="C30" s="8"/>
      <c r="D30" s="10"/>
      <c r="E30" s="23"/>
      <c r="F30" s="24"/>
      <c r="G30" s="29"/>
      <c r="H30" s="29"/>
      <c r="I30" s="24"/>
      <c r="J30" s="24"/>
    </row>
    <row r="31" spans="1:10" x14ac:dyDescent="0.25">
      <c r="A31" s="5" t="s">
        <v>21</v>
      </c>
      <c r="B31" s="6">
        <v>5</v>
      </c>
      <c r="C31" s="6"/>
      <c r="D31" s="20">
        <f>D32+D33+D34+D35</f>
        <v>576678.5</v>
      </c>
      <c r="E31" s="20">
        <f>E32+E33+E34+E35</f>
        <v>555242.19999999995</v>
      </c>
      <c r="F31" s="20">
        <f>F32+F33+F34+F35</f>
        <v>57996.099999999991</v>
      </c>
      <c r="G31" s="30">
        <f t="shared" si="1"/>
        <v>0.10056920797289996</v>
      </c>
      <c r="H31" s="30">
        <f t="shared" si="2"/>
        <v>0.10445189504688224</v>
      </c>
      <c r="I31" s="22">
        <f>SUM(I32:I35)</f>
        <v>37450.800000000003</v>
      </c>
      <c r="J31" s="22">
        <f>SUM(J32:J35)</f>
        <v>26176.7</v>
      </c>
    </row>
    <row r="32" spans="1:10" x14ac:dyDescent="0.25">
      <c r="A32" s="7" t="s">
        <v>22</v>
      </c>
      <c r="B32" s="8">
        <v>5</v>
      </c>
      <c r="C32" s="8">
        <v>1</v>
      </c>
      <c r="D32" s="10">
        <f>276034.9+236670.7</f>
        <v>512705.60000000003</v>
      </c>
      <c r="E32" s="23">
        <v>519868.2</v>
      </c>
      <c r="F32" s="24">
        <v>25076.9</v>
      </c>
      <c r="G32" s="29">
        <f t="shared" si="1"/>
        <v>4.8910914957823751E-2</v>
      </c>
      <c r="H32" s="29">
        <f t="shared" si="2"/>
        <v>4.8237033925137181E-2</v>
      </c>
      <c r="I32" s="24">
        <v>6479.7</v>
      </c>
      <c r="J32" s="24">
        <v>6821.4</v>
      </c>
    </row>
    <row r="33" spans="1:10" x14ac:dyDescent="0.25">
      <c r="A33" s="7" t="s">
        <v>23</v>
      </c>
      <c r="B33" s="8">
        <v>5</v>
      </c>
      <c r="C33" s="8">
        <v>2</v>
      </c>
      <c r="D33" s="10">
        <f>54225.8</f>
        <v>54225.8</v>
      </c>
      <c r="E33" s="23">
        <v>24662</v>
      </c>
      <c r="F33" s="24">
        <v>21473.3</v>
      </c>
      <c r="G33" s="29">
        <f t="shared" si="1"/>
        <v>0.39599784604376509</v>
      </c>
      <c r="H33" s="29">
        <f t="shared" si="2"/>
        <v>0.87070391695726213</v>
      </c>
      <c r="I33" s="24">
        <v>19436</v>
      </c>
      <c r="J33" s="24">
        <v>7730</v>
      </c>
    </row>
    <row r="34" spans="1:10" x14ac:dyDescent="0.25">
      <c r="A34" s="7" t="s">
        <v>24</v>
      </c>
      <c r="B34" s="8">
        <v>5</v>
      </c>
      <c r="C34" s="8">
        <v>3</v>
      </c>
      <c r="D34" s="10">
        <v>0</v>
      </c>
      <c r="E34" s="23">
        <v>270</v>
      </c>
      <c r="F34" s="24">
        <v>631.20000000000005</v>
      </c>
      <c r="G34" s="29">
        <v>0</v>
      </c>
      <c r="H34" s="29">
        <f t="shared" si="2"/>
        <v>2.3377777777777777</v>
      </c>
      <c r="I34" s="24">
        <v>631.20000000000005</v>
      </c>
      <c r="J34" s="24">
        <v>631.20000000000005</v>
      </c>
    </row>
    <row r="35" spans="1:10" ht="30" x14ac:dyDescent="0.25">
      <c r="A35" s="13" t="s">
        <v>25</v>
      </c>
      <c r="B35" s="8">
        <v>5</v>
      </c>
      <c r="C35" s="8">
        <v>5</v>
      </c>
      <c r="D35" s="10">
        <f>9747.1</f>
        <v>9747.1</v>
      </c>
      <c r="E35" s="23">
        <v>10442</v>
      </c>
      <c r="F35" s="24">
        <v>10814.7</v>
      </c>
      <c r="G35" s="29">
        <f t="shared" si="1"/>
        <v>1.1095300140554627</v>
      </c>
      <c r="H35" s="29">
        <f t="shared" si="2"/>
        <v>1.0356923960927027</v>
      </c>
      <c r="I35" s="24">
        <v>10903.9</v>
      </c>
      <c r="J35" s="24">
        <v>10994.1</v>
      </c>
    </row>
    <row r="36" spans="1:10" x14ac:dyDescent="0.25">
      <c r="A36" s="7"/>
      <c r="B36" s="8"/>
      <c r="C36" s="8"/>
      <c r="D36" s="10"/>
      <c r="E36" s="23"/>
      <c r="F36" s="24"/>
      <c r="G36" s="29"/>
      <c r="H36" s="29"/>
      <c r="I36" s="24"/>
      <c r="J36" s="24"/>
    </row>
    <row r="37" spans="1:10" x14ac:dyDescent="0.25">
      <c r="A37" s="5" t="s">
        <v>26</v>
      </c>
      <c r="B37" s="6">
        <v>7</v>
      </c>
      <c r="C37" s="6"/>
      <c r="D37" s="20">
        <f>D38+D39+D40+D41+D42</f>
        <v>1084271.6000000001</v>
      </c>
      <c r="E37" s="20">
        <f t="shared" ref="E37:F37" si="8">E38+E39+E40+E41+E42</f>
        <v>1040849.8</v>
      </c>
      <c r="F37" s="20">
        <f t="shared" si="8"/>
        <v>1053204.2</v>
      </c>
      <c r="G37" s="30">
        <f t="shared" si="1"/>
        <v>0.97134721595585449</v>
      </c>
      <c r="H37" s="30">
        <f t="shared" si="2"/>
        <v>1.0118695319920319</v>
      </c>
      <c r="I37" s="22">
        <f>SUM(I38:I43)</f>
        <v>1032775.4999999999</v>
      </c>
      <c r="J37" s="22">
        <f>SUM(J38:J43)</f>
        <v>1005376.7</v>
      </c>
    </row>
    <row r="38" spans="1:10" x14ac:dyDescent="0.25">
      <c r="A38" s="7" t="s">
        <v>27</v>
      </c>
      <c r="B38" s="8">
        <v>7</v>
      </c>
      <c r="C38" s="8">
        <v>1</v>
      </c>
      <c r="D38" s="10">
        <v>370855.3</v>
      </c>
      <c r="E38" s="23">
        <v>365476</v>
      </c>
      <c r="F38" s="24">
        <v>359878</v>
      </c>
      <c r="G38" s="29">
        <f t="shared" si="1"/>
        <v>0.97040004551640491</v>
      </c>
      <c r="H38" s="29">
        <f t="shared" si="2"/>
        <v>0.98468298875986382</v>
      </c>
      <c r="I38" s="24">
        <v>351463.6</v>
      </c>
      <c r="J38" s="24">
        <v>342997.4</v>
      </c>
    </row>
    <row r="39" spans="1:10" x14ac:dyDescent="0.25">
      <c r="A39" s="7" t="s">
        <v>28</v>
      </c>
      <c r="B39" s="8">
        <v>7</v>
      </c>
      <c r="C39" s="8">
        <v>2</v>
      </c>
      <c r="D39" s="10">
        <f>40564.2+21781.1+586506.3</f>
        <v>648851.60000000009</v>
      </c>
      <c r="E39" s="23">
        <v>560279.19999999995</v>
      </c>
      <c r="F39" s="24">
        <v>574205.9</v>
      </c>
      <c r="G39" s="29">
        <f t="shared" si="1"/>
        <v>0.88495720747240192</v>
      </c>
      <c r="H39" s="29">
        <f t="shared" si="2"/>
        <v>1.0248567142953016</v>
      </c>
      <c r="I39" s="24">
        <v>562635.6</v>
      </c>
      <c r="J39" s="24">
        <v>545645.6</v>
      </c>
    </row>
    <row r="40" spans="1:10" x14ac:dyDescent="0.25">
      <c r="A40" s="14" t="s">
        <v>47</v>
      </c>
      <c r="B40" s="8">
        <v>7</v>
      </c>
      <c r="C40" s="8">
        <v>3</v>
      </c>
      <c r="D40" s="10">
        <v>0</v>
      </c>
      <c r="E40" s="23">
        <v>50341.5</v>
      </c>
      <c r="F40" s="24">
        <v>52737.2</v>
      </c>
      <c r="G40" s="29">
        <v>0</v>
      </c>
      <c r="H40" s="29">
        <f t="shared" ref="H40" si="9">F40/E40</f>
        <v>1.047588967352979</v>
      </c>
      <c r="I40" s="24">
        <v>53761.5</v>
      </c>
      <c r="J40" s="24">
        <v>50801.4</v>
      </c>
    </row>
    <row r="41" spans="1:10" x14ac:dyDescent="0.25">
      <c r="A41" s="7" t="s">
        <v>29</v>
      </c>
      <c r="B41" s="8">
        <v>7</v>
      </c>
      <c r="C41" s="8">
        <v>7</v>
      </c>
      <c r="D41" s="10">
        <f>1612.6+5121</f>
        <v>6733.6</v>
      </c>
      <c r="E41" s="23">
        <v>6178.8</v>
      </c>
      <c r="F41" s="24">
        <v>6146.1</v>
      </c>
      <c r="G41" s="29">
        <f t="shared" si="1"/>
        <v>0.91275098015920164</v>
      </c>
      <c r="H41" s="29">
        <f t="shared" si="2"/>
        <v>0.99470771023499716</v>
      </c>
      <c r="I41" s="24">
        <v>4402.2</v>
      </c>
      <c r="J41" s="24">
        <v>4402.2</v>
      </c>
    </row>
    <row r="42" spans="1:10" x14ac:dyDescent="0.25">
      <c r="A42" s="7" t="s">
        <v>30</v>
      </c>
      <c r="B42" s="8">
        <v>7</v>
      </c>
      <c r="C42" s="8">
        <v>9</v>
      </c>
      <c r="D42" s="10">
        <v>57831.1</v>
      </c>
      <c r="E42" s="23">
        <v>58574.3</v>
      </c>
      <c r="F42" s="24">
        <v>60237</v>
      </c>
      <c r="G42" s="29">
        <f t="shared" si="1"/>
        <v>1.0416021829085043</v>
      </c>
      <c r="H42" s="29">
        <f t="shared" si="2"/>
        <v>1.0283861693609655</v>
      </c>
      <c r="I42" s="24">
        <v>60512.6</v>
      </c>
      <c r="J42" s="24">
        <v>61530.1</v>
      </c>
    </row>
    <row r="43" spans="1:10" x14ac:dyDescent="0.25">
      <c r="A43" s="7"/>
      <c r="B43" s="8"/>
      <c r="C43" s="8"/>
      <c r="D43" s="10"/>
      <c r="E43" s="23"/>
      <c r="F43" s="24"/>
      <c r="G43" s="29"/>
      <c r="H43" s="29"/>
      <c r="I43" s="24"/>
      <c r="J43" s="24"/>
    </row>
    <row r="44" spans="1:10" x14ac:dyDescent="0.25">
      <c r="A44" s="5" t="s">
        <v>31</v>
      </c>
      <c r="B44" s="6">
        <v>8</v>
      </c>
      <c r="C44" s="6"/>
      <c r="D44" s="20">
        <f>D45+D47+D46</f>
        <v>99949.6</v>
      </c>
      <c r="E44" s="20">
        <f>E45+E47+E46</f>
        <v>112695.2</v>
      </c>
      <c r="F44" s="20">
        <f>F45+F47+F46</f>
        <v>113676.40000000001</v>
      </c>
      <c r="G44" s="30">
        <f t="shared" si="1"/>
        <v>1.1373372179578507</v>
      </c>
      <c r="H44" s="30">
        <f t="shared" si="2"/>
        <v>1.0087066707366419</v>
      </c>
      <c r="I44" s="22">
        <f>SUM(I45:I47)</f>
        <v>107052.40000000001</v>
      </c>
      <c r="J44" s="22">
        <f>SUM(J45:J47)</f>
        <v>99042.8</v>
      </c>
    </row>
    <row r="45" spans="1:10" x14ac:dyDescent="0.25">
      <c r="A45" s="7" t="s">
        <v>32</v>
      </c>
      <c r="B45" s="8">
        <v>8</v>
      </c>
      <c r="C45" s="8">
        <v>1</v>
      </c>
      <c r="D45" s="10">
        <f>35+68669.3</f>
        <v>68704.3</v>
      </c>
      <c r="E45" s="23">
        <v>83121.5</v>
      </c>
      <c r="F45" s="24">
        <v>81853.600000000006</v>
      </c>
      <c r="G45" s="29">
        <f t="shared" si="1"/>
        <v>1.1913897674526923</v>
      </c>
      <c r="H45" s="29">
        <f t="shared" si="2"/>
        <v>0.98474642541340096</v>
      </c>
      <c r="I45" s="24">
        <v>77926.600000000006</v>
      </c>
      <c r="J45" s="24">
        <v>69199.600000000006</v>
      </c>
    </row>
    <row r="46" spans="1:10" x14ac:dyDescent="0.25">
      <c r="A46" s="7" t="s">
        <v>57</v>
      </c>
      <c r="B46" s="8">
        <v>8</v>
      </c>
      <c r="C46" s="8">
        <v>2</v>
      </c>
      <c r="D46" s="10">
        <v>0</v>
      </c>
      <c r="E46" s="23">
        <v>216</v>
      </c>
      <c r="F46" s="24">
        <v>31822.799999999999</v>
      </c>
      <c r="G46" s="29">
        <v>0</v>
      </c>
      <c r="H46" s="29">
        <f t="shared" si="2"/>
        <v>147.32777777777778</v>
      </c>
      <c r="I46" s="24">
        <v>29125.8</v>
      </c>
      <c r="J46" s="24">
        <v>29843.200000000001</v>
      </c>
    </row>
    <row r="47" spans="1:10" ht="20.25" customHeight="1" x14ac:dyDescent="0.25">
      <c r="A47" s="7" t="s">
        <v>33</v>
      </c>
      <c r="B47" s="8">
        <v>8</v>
      </c>
      <c r="C47" s="8">
        <v>4</v>
      </c>
      <c r="D47" s="10">
        <v>31245.3</v>
      </c>
      <c r="E47" s="23">
        <v>29357.7</v>
      </c>
      <c r="F47" s="24"/>
      <c r="G47" s="29">
        <f t="shared" si="1"/>
        <v>0</v>
      </c>
      <c r="H47" s="29">
        <f t="shared" si="2"/>
        <v>0</v>
      </c>
      <c r="I47" s="24"/>
      <c r="J47" s="24"/>
    </row>
    <row r="48" spans="1:10" x14ac:dyDescent="0.25">
      <c r="A48" s="7"/>
      <c r="B48" s="8"/>
      <c r="C48" s="8"/>
      <c r="D48" s="10"/>
      <c r="E48" s="23"/>
      <c r="F48" s="24"/>
      <c r="G48" s="29"/>
      <c r="H48" s="29"/>
      <c r="I48" s="24"/>
      <c r="J48" s="24"/>
    </row>
    <row r="49" spans="1:10" x14ac:dyDescent="0.25">
      <c r="A49" s="5" t="s">
        <v>34</v>
      </c>
      <c r="B49" s="6">
        <v>10</v>
      </c>
      <c r="C49" s="6"/>
      <c r="D49" s="20">
        <f>D50+D51+D52</f>
        <v>76840.7</v>
      </c>
      <c r="E49" s="20">
        <f t="shared" ref="E49:F49" si="10">E50+E51+E52</f>
        <v>69333.899999999994</v>
      </c>
      <c r="F49" s="20">
        <f t="shared" si="10"/>
        <v>66567.7</v>
      </c>
      <c r="G49" s="30">
        <f t="shared" si="1"/>
        <v>0.86630782905413406</v>
      </c>
      <c r="H49" s="30">
        <f t="shared" si="2"/>
        <v>0.96010321069491267</v>
      </c>
      <c r="I49" s="22">
        <f>SUM(I50:I52)</f>
        <v>67477.2</v>
      </c>
      <c r="J49" s="22">
        <f>SUM(J50:J52)</f>
        <v>67813.2</v>
      </c>
    </row>
    <row r="50" spans="1:10" x14ac:dyDescent="0.25">
      <c r="A50" s="7" t="s">
        <v>35</v>
      </c>
      <c r="B50" s="8">
        <v>10</v>
      </c>
      <c r="C50" s="8">
        <v>1</v>
      </c>
      <c r="D50" s="10">
        <f>7406.4</f>
        <v>7406.4</v>
      </c>
      <c r="E50" s="23">
        <v>7835.3</v>
      </c>
      <c r="F50" s="24">
        <v>7850.3</v>
      </c>
      <c r="G50" s="29">
        <f t="shared" si="1"/>
        <v>1.0599346511125514</v>
      </c>
      <c r="H50" s="29">
        <f t="shared" si="2"/>
        <v>1.0019144129771673</v>
      </c>
      <c r="I50" s="24">
        <v>7850.3</v>
      </c>
      <c r="J50" s="24">
        <v>7850.3</v>
      </c>
    </row>
    <row r="51" spans="1:10" x14ac:dyDescent="0.25">
      <c r="A51" s="11" t="s">
        <v>36</v>
      </c>
      <c r="B51" s="8">
        <v>10</v>
      </c>
      <c r="C51" s="8">
        <v>3</v>
      </c>
      <c r="D51" s="10">
        <f>8488.7+941.9+6036.2</f>
        <v>15466.8</v>
      </c>
      <c r="E51" s="23">
        <v>12506.6</v>
      </c>
      <c r="F51" s="24">
        <v>11450.4</v>
      </c>
      <c r="G51" s="29">
        <f t="shared" si="1"/>
        <v>0.74032120412755065</v>
      </c>
      <c r="H51" s="29">
        <f t="shared" si="2"/>
        <v>0.91554859034429814</v>
      </c>
      <c r="I51" s="24">
        <v>12162</v>
      </c>
      <c r="J51" s="24">
        <v>12267.9</v>
      </c>
    </row>
    <row r="52" spans="1:10" x14ac:dyDescent="0.25">
      <c r="A52" s="11" t="s">
        <v>37</v>
      </c>
      <c r="B52" s="8">
        <v>10</v>
      </c>
      <c r="C52" s="8">
        <v>4</v>
      </c>
      <c r="D52" s="10">
        <f>22192.2+31775.3</f>
        <v>53967.5</v>
      </c>
      <c r="E52" s="23">
        <v>48992</v>
      </c>
      <c r="F52" s="24">
        <v>47267</v>
      </c>
      <c r="G52" s="29">
        <f t="shared" si="1"/>
        <v>0.87584194190948261</v>
      </c>
      <c r="H52" s="29">
        <f t="shared" si="2"/>
        <v>0.96479016982364463</v>
      </c>
      <c r="I52" s="24">
        <v>47464.9</v>
      </c>
      <c r="J52" s="24">
        <v>47695</v>
      </c>
    </row>
    <row r="53" spans="1:10" x14ac:dyDescent="0.25">
      <c r="A53" s="7"/>
      <c r="B53" s="8"/>
      <c r="C53" s="8"/>
      <c r="D53" s="10"/>
      <c r="E53" s="23"/>
      <c r="F53" s="24"/>
      <c r="G53" s="29"/>
      <c r="H53" s="29"/>
      <c r="I53" s="24"/>
      <c r="J53" s="24"/>
    </row>
    <row r="54" spans="1:10" x14ac:dyDescent="0.25">
      <c r="A54" s="5" t="s">
        <v>38</v>
      </c>
      <c r="B54" s="15">
        <v>11</v>
      </c>
      <c r="C54" s="8"/>
      <c r="D54" s="20">
        <f>D55</f>
        <v>18194.5</v>
      </c>
      <c r="E54" s="20">
        <f t="shared" ref="E54:F54" si="11">E55</f>
        <v>60212.2</v>
      </c>
      <c r="F54" s="20">
        <f t="shared" si="11"/>
        <v>65298.9</v>
      </c>
      <c r="G54" s="30">
        <f t="shared" si="1"/>
        <v>3.5889362169886505</v>
      </c>
      <c r="H54" s="30">
        <f t="shared" si="2"/>
        <v>1.0844795572990191</v>
      </c>
      <c r="I54" s="19">
        <f>I55</f>
        <v>60410.9</v>
      </c>
      <c r="J54" s="19">
        <f>J55</f>
        <v>60410.9</v>
      </c>
    </row>
    <row r="55" spans="1:10" x14ac:dyDescent="0.25">
      <c r="A55" s="7" t="s">
        <v>39</v>
      </c>
      <c r="B55" s="16">
        <v>11</v>
      </c>
      <c r="C55" s="16">
        <v>1</v>
      </c>
      <c r="D55" s="10">
        <f>18194.5</f>
        <v>18194.5</v>
      </c>
      <c r="E55" s="23">
        <v>60212.2</v>
      </c>
      <c r="F55" s="25">
        <v>65298.9</v>
      </c>
      <c r="G55" s="29">
        <f t="shared" si="1"/>
        <v>3.5889362169886505</v>
      </c>
      <c r="H55" s="29">
        <f t="shared" si="2"/>
        <v>1.0844795572990191</v>
      </c>
      <c r="I55" s="27">
        <v>60410.9</v>
      </c>
      <c r="J55" s="27">
        <v>60410.9</v>
      </c>
    </row>
    <row r="56" spans="1:10" x14ac:dyDescent="0.25">
      <c r="A56" s="34"/>
      <c r="B56" s="35"/>
      <c r="C56" s="35"/>
      <c r="D56" s="10"/>
      <c r="E56" s="23"/>
      <c r="F56" s="24"/>
      <c r="G56" s="29"/>
      <c r="H56" s="29"/>
      <c r="I56" s="24"/>
      <c r="J56" s="24"/>
    </row>
    <row r="57" spans="1:10" ht="31.5" x14ac:dyDescent="0.25">
      <c r="A57" s="38" t="s">
        <v>58</v>
      </c>
      <c r="B57" s="39">
        <v>13</v>
      </c>
      <c r="C57" s="40"/>
      <c r="D57" s="43">
        <v>0</v>
      </c>
      <c r="E57" s="21">
        <f>E58</f>
        <v>1555</v>
      </c>
      <c r="F57" s="22"/>
      <c r="G57" s="30">
        <v>0</v>
      </c>
      <c r="H57" s="30">
        <f t="shared" ref="H57:H58" si="12">F57/E57</f>
        <v>0</v>
      </c>
      <c r="I57" s="19">
        <f>I58</f>
        <v>0</v>
      </c>
      <c r="J57" s="19">
        <f>J58</f>
        <v>0</v>
      </c>
    </row>
    <row r="58" spans="1:10" ht="31.5" x14ac:dyDescent="0.25">
      <c r="A58" s="41" t="s">
        <v>59</v>
      </c>
      <c r="B58" s="42">
        <v>13</v>
      </c>
      <c r="C58" s="42">
        <v>1</v>
      </c>
      <c r="D58" s="33">
        <v>0</v>
      </c>
      <c r="E58" s="23">
        <v>1555</v>
      </c>
      <c r="F58" s="24">
        <v>0</v>
      </c>
      <c r="G58" s="29">
        <v>0</v>
      </c>
      <c r="H58" s="29">
        <f t="shared" si="12"/>
        <v>0</v>
      </c>
      <c r="I58" s="27">
        <v>0</v>
      </c>
      <c r="J58" s="27">
        <v>0</v>
      </c>
    </row>
    <row r="59" spans="1:10" x14ac:dyDescent="0.25">
      <c r="A59" s="36"/>
      <c r="B59" s="37"/>
      <c r="C59" s="37"/>
      <c r="D59" s="10"/>
      <c r="E59" s="23"/>
      <c r="F59" s="24"/>
      <c r="G59" s="29"/>
      <c r="H59" s="29"/>
      <c r="I59" s="24"/>
      <c r="J59" s="24"/>
    </row>
    <row r="60" spans="1:10" ht="42" customHeight="1" x14ac:dyDescent="0.25">
      <c r="A60" s="5" t="s">
        <v>40</v>
      </c>
      <c r="B60" s="15">
        <v>14</v>
      </c>
      <c r="C60" s="8"/>
      <c r="D60" s="20">
        <f>D61+D62</f>
        <v>27366</v>
      </c>
      <c r="E60" s="20">
        <f t="shared" ref="E60:F60" si="13">E61+E62</f>
        <v>25229.100000000002</v>
      </c>
      <c r="F60" s="20">
        <f t="shared" si="13"/>
        <v>25017.5</v>
      </c>
      <c r="G60" s="30">
        <f t="shared" si="1"/>
        <v>0.91418183146970688</v>
      </c>
      <c r="H60" s="30">
        <f t="shared" si="2"/>
        <v>0.99161285975322144</v>
      </c>
      <c r="I60" s="19">
        <f>SUM(I61:I62)</f>
        <v>22316.3</v>
      </c>
      <c r="J60" s="19">
        <f>SUM(J61:J62)</f>
        <v>22005.7</v>
      </c>
    </row>
    <row r="61" spans="1:10" ht="45" x14ac:dyDescent="0.25">
      <c r="A61" s="7" t="s">
        <v>41</v>
      </c>
      <c r="B61" s="16">
        <v>14</v>
      </c>
      <c r="C61" s="8">
        <v>1</v>
      </c>
      <c r="D61" s="10">
        <v>5850</v>
      </c>
      <c r="E61" s="23">
        <v>5021.7</v>
      </c>
      <c r="F61" s="25">
        <v>5100.3</v>
      </c>
      <c r="G61" s="29">
        <f t="shared" si="1"/>
        <v>0.87184615384615383</v>
      </c>
      <c r="H61" s="29">
        <f t="shared" si="2"/>
        <v>1.01565207001613</v>
      </c>
      <c r="I61" s="27">
        <v>4978.7</v>
      </c>
      <c r="J61" s="27">
        <v>4749</v>
      </c>
    </row>
    <row r="62" spans="1:10" x14ac:dyDescent="0.25">
      <c r="A62" s="7" t="s">
        <v>42</v>
      </c>
      <c r="B62" s="8">
        <v>14</v>
      </c>
      <c r="C62" s="8">
        <v>2</v>
      </c>
      <c r="D62" s="10">
        <v>21516</v>
      </c>
      <c r="E62" s="23">
        <v>20207.400000000001</v>
      </c>
      <c r="F62" s="24">
        <v>19917.2</v>
      </c>
      <c r="G62" s="29">
        <f t="shared" si="1"/>
        <v>0.92569250790109692</v>
      </c>
      <c r="H62" s="29">
        <f t="shared" si="2"/>
        <v>0.98563892435444433</v>
      </c>
      <c r="I62" s="24">
        <v>17337.599999999999</v>
      </c>
      <c r="J62" s="24">
        <v>17256.7</v>
      </c>
    </row>
    <row r="63" spans="1:10" ht="28.5" x14ac:dyDescent="0.25">
      <c r="A63" s="17" t="s">
        <v>49</v>
      </c>
      <c r="B63" s="18"/>
      <c r="C63" s="18"/>
      <c r="D63" s="26"/>
      <c r="E63" s="26"/>
      <c r="F63" s="19"/>
      <c r="G63" s="29"/>
      <c r="H63" s="29"/>
      <c r="I63" s="19">
        <v>42592.6</v>
      </c>
      <c r="J63" s="19">
        <v>59473.9</v>
      </c>
    </row>
  </sheetData>
  <mergeCells count="1">
    <mergeCell ref="A2:J2"/>
  </mergeCells>
  <pageMargins left="0.70866141732283472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</vt:lpstr>
      <vt:lpstr>Уточн!Заголовки_для_печати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2017-11-16T06:40:22Z</cp:lastPrinted>
  <dcterms:created xsi:type="dcterms:W3CDTF">2016-12-28T08:24:47Z</dcterms:created>
  <dcterms:modified xsi:type="dcterms:W3CDTF">2017-11-16T06:40:25Z</dcterms:modified>
</cp:coreProperties>
</file>