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90" windowWidth="14940" windowHeight="7830" activeTab="0"/>
  </bookViews>
  <sheets>
    <sheet name="2017 год Приложение 3" sheetId="1" r:id="rId1"/>
    <sheet name="2017 год Приложение  4" sheetId="2" r:id="rId2"/>
  </sheets>
  <definedNames>
    <definedName name="Z_03B9FC11_D718_472C_9325_658176A1E393_.wvu.FilterData" localSheetId="1" hidden="1">'2017 год Приложение  4'!$A$11:$G$407</definedName>
    <definedName name="Z_05436EAD_0453_445C_AAB7_9532A20E8C45_.wvu.FilterData" localSheetId="1" hidden="1">'2017 год Приложение  4'!$A$10:$L$407</definedName>
    <definedName name="Z_05436EAD_0453_445C_AAB7_9532A20E8C45_.wvu.FilterData" localSheetId="0" hidden="1">'2017 год Приложение 3'!$A$10:$F$375</definedName>
    <definedName name="Z_063D0829_F066_4FFA_8D5C_E3787B171893_.wvu.FilterData" localSheetId="1" hidden="1">'2017 год Приложение  4'!$A$11:$G$407</definedName>
    <definedName name="Z_063D0829_F066_4FFA_8D5C_E3787B171893_.wvu.FilterData" localSheetId="0" hidden="1">'2017 год Приложение 3'!$A$10:$F$375</definedName>
    <definedName name="Z_0716348E_E5A1_49BF_9EA9_22865FC05A43_.wvu.FilterData" localSheetId="1" hidden="1">'2017 год Приложение  4'!$A$11:$E$407</definedName>
    <definedName name="Z_09314010_6A21_4750_99BD_9347C651DB63_.wvu.FilterData" localSheetId="1" hidden="1">'2017 год Приложение  4'!$A$11:$G$407</definedName>
    <definedName name="Z_0CFE7E40_53CB_4F78_8BC0_30B076713ABD_.wvu.FilterData" localSheetId="0" hidden="1">'2017 год Приложение 3'!$A$11:$F$375</definedName>
    <definedName name="Z_0FCE94B1_9002_477B_B2E5_4184A7822AB9_.wvu.FilterData" localSheetId="1" hidden="1">'2017 год Приложение  4'!$A$11:$G$407</definedName>
    <definedName name="Z_1793FDB0_A567_4A38_9DE3_5A747B08302B_.wvu.FilterData" localSheetId="1" hidden="1">'2017 год Приложение  4'!$A$11:$L$407</definedName>
    <definedName name="Z_1793FDB0_A567_4A38_9DE3_5A747B08302B_.wvu.FilterData" localSheetId="0" hidden="1">'2017 год Приложение 3'!$A$11:$F$375</definedName>
    <definedName name="Z_198F36BD_87FD_44EF_99DB_F78D1511F1CA_.wvu.FilterData" localSheetId="1" hidden="1">'2017 год Приложение  4'!$A$11:$G$407</definedName>
    <definedName name="Z_198F36BD_87FD_44EF_99DB_F78D1511F1CA_.wvu.FilterData" localSheetId="0" hidden="1">'2017 год Приложение 3'!$A$11:$F$375</definedName>
    <definedName name="Z_1AA1C7E8_9431_413E_AEE6_AFCA81CFD471_.wvu.FilterData" localSheetId="1" hidden="1">'2017 год Приложение  4'!$A$10:$L$407</definedName>
    <definedName name="Z_1C2CBEA6_B1D6_4CFC_89E4_B92BD2AE5C55_.wvu.FilterData" localSheetId="1" hidden="1">'2017 год Приложение  4'!$A$11:$E$11</definedName>
    <definedName name="Z_1E00A9CD_B75D_4344_8689_CF1FDB6765FF_.wvu.FilterData" localSheetId="1" hidden="1">'2017 год Приложение  4'!$A$10:$L$407</definedName>
    <definedName name="Z_20A13DD1_7173_4432_8F1D_5127F78A7FC1_.wvu.FilterData" localSheetId="0" hidden="1">'2017 год Приложение 3'!$A$11:$F$375</definedName>
    <definedName name="Z_255C6B67_D096_41E9_BC2F_9E2EF7DC0ADD_.wvu.FilterData" localSheetId="1" hidden="1">'2017 год Приложение  4'!$A$11:$E$407</definedName>
    <definedName name="Z_28EE3EBE_191C_4492_B285_F87B606971F7_.wvu.FilterData" localSheetId="1" hidden="1">'2017 год Приложение  4'!$A$10:$L$407</definedName>
    <definedName name="Z_28EE5A17_3BFC_4419_8642_80684D5B3BB1_.wvu.FilterData" localSheetId="1" hidden="1">'2017 год Приложение  4'!$A$11:$G$407</definedName>
    <definedName name="Z_29F890E0_C9E7_42D5_82BF_281E463A6F97_.wvu.FilterData" localSheetId="0" hidden="1">'2017 год Приложение 3'!$A$12:$F$294</definedName>
    <definedName name="Z_2B5903EA_C582_447F_AE1E_0069BE6A20DA_.wvu.FilterData" localSheetId="1" hidden="1">'2017 год Приложение  4'!$A$10:$L$407</definedName>
    <definedName name="Z_2B5903EA_C582_447F_AE1E_0069BE6A20DA_.wvu.FilterData" localSheetId="0" hidden="1">'2017 год Приложение 3'!$A$10:$F$375</definedName>
    <definedName name="Z_2C8748C9_2E71_4C69_94DE_87D1C2F1495D_.wvu.FilterData" localSheetId="1" hidden="1">'2017 год Приложение  4'!$A$10:$L$407</definedName>
    <definedName name="Z_2C8748C9_2E71_4C69_94DE_87D1C2F1495D_.wvu.FilterData" localSheetId="0" hidden="1">'2017 год Приложение 3'!$A$10:$F$375</definedName>
    <definedName name="Z_2F2BAB57_3B85_4B60_A7AA_BFC253810F7B_.wvu.FilterData" localSheetId="1" hidden="1">'2017 год Приложение  4'!$A$11:$G$407</definedName>
    <definedName name="Z_2F2BAB57_3B85_4B60_A7AA_BFC253810F7B_.wvu.FilterData" localSheetId="0" hidden="1">'2017 год Приложение 3'!$A$11:$F$375</definedName>
    <definedName name="Z_2F4E7589_BB9E_4EE8_9FB7_7E262394E878_.wvu.Cols" localSheetId="1" hidden="1">'2017 год Приложение  4'!$E:$F</definedName>
    <definedName name="Z_2F4E7589_BB9E_4EE8_9FB7_7E262394E878_.wvu.Cols" localSheetId="0" hidden="1">'2017 год Приложение 3'!$D:$E</definedName>
    <definedName name="Z_2F4E7589_BB9E_4EE8_9FB7_7E262394E878_.wvu.FilterData" localSheetId="1" hidden="1">'2017 год Приложение  4'!$A$10:$O$407</definedName>
    <definedName name="Z_2F4E7589_BB9E_4EE8_9FB7_7E262394E878_.wvu.FilterData" localSheetId="0" hidden="1">'2017 год Приложение 3'!$A$11:$F$375</definedName>
    <definedName name="Z_3011A347_4FEE_45EE_A3D2_6E9495927AC2_.wvu.FilterData" localSheetId="0" hidden="1">'2017 год Приложение 3'!$A$11:$F$375</definedName>
    <definedName name="Z_31304256_DFD3_482B_B984_BC9517A67CAB_.wvu.FilterData" localSheetId="0" hidden="1">'2017 год Приложение 3'!$A$12:$F$294</definedName>
    <definedName name="Z_32513D7C_6D2E_4806_BFCE_CD9FEFA27E0A_.wvu.FilterData" localSheetId="1" hidden="1">'2017 год Приложение  4'!$A$11:$G$407</definedName>
    <definedName name="Z_326281D8_1458_43AD_995C_40833A4FF9F7_.wvu.FilterData" localSheetId="1" hidden="1">'2017 год Приложение  4'!$A$11:$L$407</definedName>
    <definedName name="Z_35042B4D_185D_4923_B7C3_7D72B1327020_.wvu.FilterData" localSheetId="0" hidden="1">'2017 год Приложение 3'!$A$10:$F$375</definedName>
    <definedName name="Z_372AE423_B16C_4226_B887_6F875638DB23_.wvu.FilterData" localSheetId="1" hidden="1">'2017 год Приложение  4'!$A$11:$E$407</definedName>
    <definedName name="Z_372AE423_B16C_4226_B887_6F875638DB23_.wvu.FilterData" localSheetId="0" hidden="1">'2017 год Приложение 3'!$A$11:$F$375</definedName>
    <definedName name="Z_386D50F9_CEE7_46CD_A395_43D9880373C4_.wvu.FilterData" localSheetId="1" hidden="1">'2017 год Приложение  4'!$A$11:$G$407</definedName>
    <definedName name="Z_386D50F9_CEE7_46CD_A395_43D9880373C4_.wvu.FilterData" localSheetId="0" hidden="1">'2017 год Приложение 3'!$A$11:$F$375</definedName>
    <definedName name="Z_38C63987_0AE9_4A83_8CF7_BCCCF760641A_.wvu.FilterData" localSheetId="1" hidden="1">'2017 год Приложение  4'!$A$11:$L$407</definedName>
    <definedName name="Z_3DD74414_5CAB_495E_9125_A70EBFC442AF_.wvu.FilterData" localSheetId="1" hidden="1">'2017 год Приложение  4'!$A$12:$L$407</definedName>
    <definedName name="Z_3E6C3B2B_9BE5_4A89_A297_56EDE963DDC1_.wvu.FilterData" localSheetId="1" hidden="1">'2017 год Приложение  4'!$A$11:$L$407</definedName>
    <definedName name="Z_3F313A6C_4796_49DF_9C11_D110C8E222E8_.wvu.FilterData" localSheetId="1" hidden="1">'2017 год Приложение  4'!$A$11:$E$11</definedName>
    <definedName name="Z_3F57698A_992C_47C7_BEA2_287BB61E22A4_.wvu.FilterData" localSheetId="1" hidden="1">'2017 год Приложение  4'!$A$11:$G$407</definedName>
    <definedName name="Z_3F57698A_992C_47C7_BEA2_287BB61E22A4_.wvu.FilterData" localSheetId="0" hidden="1">'2017 год Приложение 3'!$A$11:$F$375</definedName>
    <definedName name="Z_40328EBE_1B9A_4C01_AA33_3C094B2C7826_.wvu.FilterData" localSheetId="0" hidden="1">'2017 год Приложение 3'!$A$11:$F$375</definedName>
    <definedName name="Z_427AE314_3976_4058_892A_5851309CCB98_.wvu.FilterData" localSheetId="1" hidden="1">'2017 год Приложение  4'!$A$10:$L$407</definedName>
    <definedName name="Z_427AE314_3976_4058_892A_5851309CCB98_.wvu.FilterData" localSheetId="0" hidden="1">'2017 год Приложение 3'!$A$10:$F$375</definedName>
    <definedName name="Z_43823885_114F_435D_A47D_D3CA76F33AAB_.wvu.FilterData" localSheetId="0" hidden="1">'2017 год Приложение 3'!$A$12:$D$259</definedName>
    <definedName name="Z_467F0D3D_0B71_4362_9E4C_6C954DC8A15D_.wvu.FilterData" localSheetId="1" hidden="1">'2017 год Приложение  4'!$A$12:$L$407</definedName>
    <definedName name="Z_48336C08_94FE_4074_AC8A_EA8B237AD038_.wvu.FilterData" localSheetId="1" hidden="1">'2017 год Приложение  4'!$A$11:$E$407</definedName>
    <definedName name="Z_48336C08_94FE_4074_AC8A_EA8B237AD038_.wvu.FilterData" localSheetId="0" hidden="1">'2017 год Приложение 3'!$A$11:$F$375</definedName>
    <definedName name="Z_4B4FD35A_9469_4FE1_882E_85989A878F33_.wvu.FilterData" localSheetId="1" hidden="1">'2017 год Приложение  4'!$A$11:$E$11</definedName>
    <definedName name="Z_4B6C104C_E823_4230_B8E7_837634FD5851_.wvu.FilterData" localSheetId="1" hidden="1">'2017 год Приложение  4'!$A$11:$L$407</definedName>
    <definedName name="Z_4B6C104C_E823_4230_B8E7_837634FD5851_.wvu.FilterData" localSheetId="0" hidden="1">'2017 год Приложение 3'!$A$11:$F$375</definedName>
    <definedName name="Z_4CC13233_2272_48EC_B93B_D629C6380523_.wvu.FilterData" localSheetId="1" hidden="1">'2017 год Приложение  4'!$A$10:$L$407</definedName>
    <definedName name="Z_4CC13233_2272_48EC_B93B_D629C6380523_.wvu.FilterData" localSheetId="0" hidden="1">'2017 год Приложение 3'!$A$10:$F$375</definedName>
    <definedName name="Z_4D3648C3_6F57_4DAB_9EA5_7A2AB6A90FF8_.wvu.FilterData" localSheetId="1" hidden="1">'2017 год Приложение  4'!$A$11:$L$407</definedName>
    <definedName name="Z_4E1C3345_197A_4EB5_ACB4_F9888915535C_.wvu.FilterData" localSheetId="0" hidden="1">'2017 год Приложение 3'!$A$11:$F$375</definedName>
    <definedName name="Z_51B46B97_55CA_4B76_BFE3_11ABFF98CFC6_.wvu.FilterData" localSheetId="1" hidden="1">'2017 год Приложение  4'!$A$11:$E$403</definedName>
    <definedName name="Z_52A3D980_C956_4013_B795_3D8200BEA587_.wvu.FilterData" localSheetId="1" hidden="1">'2017 год Приложение  4'!$A$11:$G$407</definedName>
    <definedName name="Z_539E4347_8C7F_44D4_9505_98849C03138E_.wvu.FilterData" localSheetId="0" hidden="1">'2017 год Приложение 3'!$A$10:$F$294</definedName>
    <definedName name="Z_54DA9FAF_3460_4A9A_9DF6_7EF37DBCF7F1_.wvu.FilterData" localSheetId="1" hidden="1">'2017 год Приложение  4'!$A$11:$G$407</definedName>
    <definedName name="Z_54DA9FAF_3460_4A9A_9DF6_7EF37DBCF7F1_.wvu.FilterData" localSheetId="0" hidden="1">'2017 год Приложение 3'!$A$11:$F$375</definedName>
    <definedName name="Z_55ADA995_3354_4F19_B2FA_4CB4ECB5834D_.wvu.FilterData" localSheetId="0" hidden="1">'2017 год Приложение 3'!$A$12:$D$259</definedName>
    <definedName name="Z_5752EBC4_0B49_4536_8B00_E9C01ED1A121_.wvu.FilterData" localSheetId="1" hidden="1">'2017 год Приложение  4'!$A$11:$K$407</definedName>
    <definedName name="Z_5752EBC4_0B49_4536_8B00_E9C01ED1A121_.wvu.FilterData" localSheetId="0" hidden="1">'2017 год Приложение 3'!$A$11:$F$375</definedName>
    <definedName name="Z_59C2AACE_D634_4A8E_AB6E_28C6423B75B3_.wvu.FilterData" localSheetId="0" hidden="1">'2017 год Приложение 3'!$A$10:$F$294</definedName>
    <definedName name="Z_5C025C79_5D14_4BAA_BFBE_9AADEECC4192_.wvu.FilterData" localSheetId="1" hidden="1">'2017 год Приложение  4'!$A$10:$L$407</definedName>
    <definedName name="Z_5C025C79_5D14_4BAA_BFBE_9AADEECC4192_.wvu.FilterData" localSheetId="0" hidden="1">'2017 год Приложение 3'!$A$10:$F$375</definedName>
    <definedName name="Z_5E41CC12_96D3_46DA_8B27_1E27974E447A_.wvu.FilterData" localSheetId="1" hidden="1">'2017 год Приложение  4'!$A$11:$G$407</definedName>
    <definedName name="Z_600DD210_17BC_46DE_B02E_8F488F8FE244_.wvu.FilterData" localSheetId="1" hidden="1">'2017 год Приложение  4'!$A$10:$L$407</definedName>
    <definedName name="Z_61806E68_5051_48E6_8D45_0FCD3D1558B3_.wvu.Cols" localSheetId="1" hidden="1">'2017 год Приложение  4'!$E:$F</definedName>
    <definedName name="Z_61806E68_5051_48E6_8D45_0FCD3D1558B3_.wvu.Cols" localSheetId="0" hidden="1">'2017 год Приложение 3'!$D:$E</definedName>
    <definedName name="Z_61806E68_5051_48E6_8D45_0FCD3D1558B3_.wvu.FilterData" localSheetId="1" hidden="1">'2017 год Приложение  4'!$A$10:$O$407</definedName>
    <definedName name="Z_61806E68_5051_48E6_8D45_0FCD3D1558B3_.wvu.FilterData" localSheetId="0" hidden="1">'2017 год Приложение 3'!$A$11:$F$375</definedName>
    <definedName name="Z_61806E68_5051_48E6_8D45_0FCD3D1558B3_.wvu.PrintArea" localSheetId="1" hidden="1">'2017 год Приложение  4'!$A$1:$G$407</definedName>
    <definedName name="Z_61806E68_5051_48E6_8D45_0FCD3D1558B3_.wvu.Rows" localSheetId="1" hidden="1">'2017 год Приложение  4'!$32:$33,'2017 год Приложение  4'!$45:$46,'2017 год Приложение  4'!$117:$118,'2017 год Приложение  4'!$239:$240</definedName>
    <definedName name="Z_61806E68_5051_48E6_8D45_0FCD3D1558B3_.wvu.Rows" localSheetId="0" hidden="1">'2017 год Приложение 3'!$17:$18,'2017 год Приложение 3'!$30:$31,'2017 год Приложение 3'!$198:$199</definedName>
    <definedName name="Z_65075A4D_E3FA_49BB_8009_D0572786FC9F_.wvu.FilterData" localSheetId="1" hidden="1">'2017 год Приложение  4'!$A$11:$E$407</definedName>
    <definedName name="Z_65075A4D_E3FA_49BB_8009_D0572786FC9F_.wvu.FilterData" localSheetId="0" hidden="1">'2017 год Приложение 3'!$A$11:$F$375</definedName>
    <definedName name="Z_6D077CB9_8D59_462F_924F_03374197C26E_.wvu.FilterData" localSheetId="1" hidden="1">'2017 год Приложение  4'!$A$11:$E$407</definedName>
    <definedName name="Z_6DFC8E4B_4846_4ACB_803A_C01DDFF5FD08_.wvu.FilterData" localSheetId="1" hidden="1">'2017 год Приложение  4'!$A$12:$L$407</definedName>
    <definedName name="Z_70A97D09_6105_4B02_B7B6_DBBACE81FC1A_.wvu.FilterData" localSheetId="1" hidden="1">'2017 год Приложение  4'!$A$11:$E$407</definedName>
    <definedName name="Z_70A97D09_6105_4B02_B7B6_DBBACE81FC1A_.wvu.FilterData" localSheetId="0" hidden="1">'2017 год Приложение 3'!$A$11:$F$375</definedName>
    <definedName name="Z_71E905DE_E4C2_41D6_AE4D_523FA0B80977_.wvu.FilterData" localSheetId="0" hidden="1">'2017 год Приложение 3'!$A$12:$D$259</definedName>
    <definedName name="Z_777E1047_05A4_453A_BA66_615495BC0516_.wvu.FilterData" localSheetId="1" hidden="1">'2017 год Приложение  4'!$A$12:$L$407</definedName>
    <definedName name="Z_777E1047_05A4_453A_BA66_615495BC0516_.wvu.FilterData" localSheetId="0" hidden="1">'2017 год Приложение 3'!$A$11:$F$375</definedName>
    <definedName name="Z_7813E585_2814_4167_ABED_699744C04C2C_.wvu.FilterData" localSheetId="1" hidden="1">'2017 год Приложение  4'!$A$11:$E$11</definedName>
    <definedName name="Z_7D3926A4_57E5_40FD_95A9_3F0FFE087D34_.wvu.FilterData" localSheetId="1" hidden="1">'2017 год Приложение  4'!$A$11:$E$407</definedName>
    <definedName name="Z_8099F9D8_3DEF_4716_96B1_2D7622FBA908_.wvu.FilterData" localSheetId="0" hidden="1">'2017 год Приложение 3'!$A$11:$F$375</definedName>
    <definedName name="Z_80E56785_525E_4A4B_9994_0E7760D68E4D_.wvu.FilterData" localSheetId="1" hidden="1">'2017 год Приложение  4'!$A$11:$G$407</definedName>
    <definedName name="Z_846BC90F_537E_49E8_A607_A0E4864A881D_.wvu.FilterData" localSheetId="1" hidden="1">'2017 год Приложение  4'!$A$11:$E$407</definedName>
    <definedName name="Z_84810A54_967A_4759_8061_B741BCC05467_.wvu.FilterData" localSheetId="1" hidden="1">'2017 год Приложение  4'!$A$11:$G$407</definedName>
    <definedName name="Z_84810A54_967A_4759_8061_B741BCC05467_.wvu.FilterData" localSheetId="0" hidden="1">'2017 год Приложение 3'!$A$11:$F$375</definedName>
    <definedName name="Z_85227F59_2ABD_4457_B872_C32BBA9DAD0F_.wvu.FilterData" localSheetId="1" hidden="1">'2017 год Приложение  4'!$A$11:$G$407</definedName>
    <definedName name="Z_8A0DEA83_7805_4952_B850_C5AA181F7D7A_.wvu.FilterData" localSheetId="1" hidden="1">'2017 год Приложение  4'!$A$11:$G$407</definedName>
    <definedName name="Z_8EC12B7F_18CC_4BA3_A981_87CCC4E1BAFD_.wvu.FilterData" localSheetId="1" hidden="1">'2017 год Приложение  4'!$A$11:$G$407</definedName>
    <definedName name="Z_90C4E073_73E1_4CF8_8D6C_D3F123ECDF26_.wvu.FilterData" localSheetId="1" hidden="1">'2017 год Приложение  4'!$A$11:$L$407</definedName>
    <definedName name="Z_90C4E073_73E1_4CF8_8D6C_D3F123ECDF26_.wvu.FilterData" localSheetId="0" hidden="1">'2017 год Приложение 3'!$A$11:$F$375</definedName>
    <definedName name="Z_90E5380E_CDF8_4D38_9E20_1FA14AE59581_.wvu.FilterData" localSheetId="1" hidden="1">'2017 год Приложение  4'!$A$12:$L$407</definedName>
    <definedName name="Z_90E5380E_CDF8_4D38_9E20_1FA14AE59581_.wvu.FilterData" localSheetId="0" hidden="1">'2017 год Приложение 3'!$A$11:$F$375</definedName>
    <definedName name="Z_91950569_3719_458D_B0AB_7E6F43EB965E_.wvu.FilterData" localSheetId="1" hidden="1">'2017 год Приложение  4'!$A$11:$G$407</definedName>
    <definedName name="Z_91950569_3719_458D_B0AB_7E6F43EB965E_.wvu.FilterData" localSheetId="0" hidden="1">'2017 год Приложение 3'!$A$11:$F$375</definedName>
    <definedName name="Z_92053A4E_9CDE_49B6_84E2_A66F9B55B321_.wvu.FilterData" localSheetId="1" hidden="1">'2017 год Приложение  4'!$A$11:$G$407</definedName>
    <definedName name="Z_9550964E_D481_4054_9F8C_4344C60CDD4A_.wvu.FilterData" localSheetId="0" hidden="1">'2017 год Приложение 3'!$A$10:$F$294</definedName>
    <definedName name="Z_95B72C2D_CC9A_400B_A011_7820247D03F7_.wvu.FilterData" localSheetId="1" hidden="1">'2017 год Приложение  4'!$A$11:$L$407</definedName>
    <definedName name="Z_99D7FC19_C797_4B09_B96F_CFD09470E952_.wvu.FilterData" localSheetId="1" hidden="1">'2017 год Приложение  4'!$A$11:$G$407</definedName>
    <definedName name="Z_9B2E9A1B_49ED_4D0B_814E_D9F65EE0C4C1_.wvu.FilterData" localSheetId="1" hidden="1">'2017 год Приложение  4'!$A$11:$G$407</definedName>
    <definedName name="Z_9B8BCBB1_0EDA_4E90_BBC4_165B2DE61ED6_.wvu.FilterData" localSheetId="0" hidden="1">'2017 год Приложение 3'!$A$12:$F$294</definedName>
    <definedName name="Z_9DA27F9D_67A1_4DD1_8B09_A27C85D1E3A8_.wvu.FilterData" localSheetId="0" hidden="1">'2017 год Приложение 3'!$A$11:$F$375</definedName>
    <definedName name="Z_9E25EEB0_68DE_4D84_AA9E_E153DF655F3F_.wvu.FilterData" localSheetId="1" hidden="1">'2017 год Приложение  4'!$A$11:$G$407</definedName>
    <definedName name="Z_9EA355AC_ACF5_42D1_8703_ACB42E575811_.wvu.FilterData" localSheetId="1" hidden="1">'2017 год Приложение  4'!$A$10:$L$407</definedName>
    <definedName name="Z_9EA355AC_ACF5_42D1_8703_ACB42E575811_.wvu.FilterData" localSheetId="0" hidden="1">'2017 год Приложение 3'!$A$10:$F$375</definedName>
    <definedName name="Z_9EE5CA45_63F7_469B_B5F6_ADDF05EA3BC4_.wvu.FilterData" localSheetId="1" hidden="1">'2017 год Приложение  4'!$A$11:$L$407</definedName>
    <definedName name="Z_9F1D7F01_07CC_4860_B0F3_FACC91FB0B8B_.wvu.FilterData" localSheetId="0" hidden="1">'2017 год Приложение 3'!$A$12:$D$259</definedName>
    <definedName name="Z_9FED5B58_6DFB_4AED_9587_48FFDBC76219_.wvu.FilterData" localSheetId="1" hidden="1">'2017 год Приложение  4'!$A$11:$G$407</definedName>
    <definedName name="Z_A19698F4_0C5B_4B92_B970_672ECC4A1352_.wvu.FilterData" localSheetId="1" hidden="1">'2017 год Приложение  4'!$A$11:$E$407</definedName>
    <definedName name="Z_A19698F4_0C5B_4B92_B970_672ECC4A1352_.wvu.FilterData" localSheetId="0" hidden="1">'2017 год Приложение 3'!$A$11:$F$375</definedName>
    <definedName name="Z_A2B31C78_84DB_47B8_A0ED_D9E400FC5E11_.wvu.FilterData" localSheetId="1" hidden="1">'2017 год Приложение  4'!$A$11:$L$407</definedName>
    <definedName name="Z_A2B31C78_84DB_47B8_A0ED_D9E400FC5E11_.wvu.FilterData" localSheetId="0" hidden="1">'2017 год Приложение 3'!$A$11:$F$375</definedName>
    <definedName name="Z_A650396F_79B4_4B7C_9702_43CBED7DB898_.wvu.FilterData" localSheetId="1" hidden="1">'2017 год Приложение  4'!$A$11:$L$407</definedName>
    <definedName name="Z_A6EDA6AB_892A_41FC_80E6_005AF0ECC3B0_.wvu.FilterData" localSheetId="1" hidden="1">'2017 год Приложение  4'!$A$12:$L$407</definedName>
    <definedName name="Z_A6EDA6AB_892A_41FC_80E6_005AF0ECC3B0_.wvu.FilterData" localSheetId="0" hidden="1">'2017 год Приложение 3'!$A$11:$F$375</definedName>
    <definedName name="Z_A7289A43_FAB0_4BBF_BE44_1FE7F38D66E2_.wvu.FilterData" localSheetId="0" hidden="1">'2017 год Приложение 3'!$A$12:$D$259</definedName>
    <definedName name="Z_A7AB68EB_0C36_44AC_AFA4_D4EEDD6F2587_.wvu.FilterData" localSheetId="1" hidden="1">'2017 год Приложение  4'!$A$11:$E$407</definedName>
    <definedName name="Z_A926D13F_0B0D_4E83_9405_D363E37D0348_.wvu.FilterData" localSheetId="0" hidden="1">'2017 год Приложение 3'!$A$12:$D$259</definedName>
    <definedName name="Z_A9E291C5_5EEB_4FD7_BCBD_6208C6D7B0F8_.wvu.FilterData" localSheetId="1" hidden="1">'2017 год Приложение  4'!$A$11:$E$407</definedName>
    <definedName name="Z_A9E291C5_5EEB_4FD7_BCBD_6208C6D7B0F8_.wvu.FilterData" localSheetId="0" hidden="1">'2017 год Приложение 3'!$A$11:$F$375</definedName>
    <definedName name="Z_AAC793E5_144D_410A_8279_F7946D2AF41A_.wvu.FilterData" localSheetId="0" hidden="1">'2017 год Приложение 3'!$A$12:$D$259</definedName>
    <definedName name="Z_AC9AFD28_10D8_4670_A912_DDB893A211D1_.wvu.FilterData" localSheetId="1" hidden="1">'2017 год Приложение  4'!$A$11:$L$407</definedName>
    <definedName name="Z_AC9AFD28_10D8_4670_A912_DDB893A211D1_.wvu.FilterData" localSheetId="0" hidden="1">'2017 год Приложение 3'!$A$11:$F$375</definedName>
    <definedName name="Z_AE730581_F9A0_4649_A160_E986DBCDA19C_.wvu.FilterData" localSheetId="1" hidden="1">'2017 год Приложение  4'!$A$10:$L$407</definedName>
    <definedName name="Z_AE730581_F9A0_4649_A160_E986DBCDA19C_.wvu.FilterData" localSheetId="0" hidden="1">'2017 год Приложение 3'!$A$10:$F$375</definedName>
    <definedName name="Z_AF73B45C_3F4E_4B87_A9E2_DBD75C02FF68_.wvu.FilterData" localSheetId="1" hidden="1">'2017 год Приложение  4'!$A$11:$G$407</definedName>
    <definedName name="Z_AF73B45C_3F4E_4B87_A9E2_DBD75C02FF68_.wvu.FilterData" localSheetId="0" hidden="1">'2017 год Приложение 3'!$A$11:$F$375</definedName>
    <definedName name="Z_B125367F_1C96_4D35_827A_DEFEE1EF481C_.wvu.FilterData" localSheetId="1" hidden="1">'2017 год Приложение  4'!$A$11:$G$407</definedName>
    <definedName name="Z_B55F0053_78CA_4F7F_BE68_6C331A853EC7_.wvu.FilterData" localSheetId="1" hidden="1">'2017 год Приложение  4'!$A$12:$L$407</definedName>
    <definedName name="Z_B79814D9_4A76_444F_9DA0_87988C6053D6_.wvu.FilterData" localSheetId="0" hidden="1">'2017 год Приложение 3'!$A$11:$F$375</definedName>
    <definedName name="Z_B7E8C950_FC48_4F46_94EB_50E3D7BDDB48_.wvu.FilterData" localSheetId="1" hidden="1">'2017 год Приложение  4'!$A$11:$E$407</definedName>
    <definedName name="Z_B9062BA9_20A5_4989_AABF_19FE6A65537B_.wvu.FilterData" localSheetId="1" hidden="1">'2017 год Приложение  4'!$A$11:$L$407</definedName>
    <definedName name="Z_B9062BA9_20A5_4989_AABF_19FE6A65537B_.wvu.FilterData" localSheetId="0" hidden="1">'2017 год Приложение 3'!$A$11:$F$375</definedName>
    <definedName name="Z_B91B41FF_B5C8_4071_B815_2B7FED234AE7_.wvu.FilterData" localSheetId="1" hidden="1">'2017 год Приложение  4'!$A$10:$O$407</definedName>
    <definedName name="Z_B91B41FF_B5C8_4071_B815_2B7FED234AE7_.wvu.FilterData" localSheetId="0" hidden="1">'2017 год Приложение 3'!$A$11:$F$375</definedName>
    <definedName name="Z_BA317F1F_BE01_441F_A8B2_85F003BF75B2_.wvu.FilterData" localSheetId="1" hidden="1">'2017 год Приложение  4'!$A$10:$L$407</definedName>
    <definedName name="Z_BBFF5A56_64CF_4223_9245_057727E8F581_.wvu.FilterData" localSheetId="1" hidden="1">'2017 год Приложение  4'!$A$11:$E$407</definedName>
    <definedName name="Z_BBFF5A56_64CF_4223_9245_057727E8F581_.wvu.FilterData" localSheetId="0" hidden="1">'2017 год Приложение 3'!$A$11:$F$375</definedName>
    <definedName name="Z_BCB9EA5D_CB3A_40AA_BF75_F228AA2D84CC_.wvu.FilterData" localSheetId="1" hidden="1">'2017 год Приложение  4'!$A$11:$E$407</definedName>
    <definedName name="Z_BCB9EA5D_CB3A_40AA_BF75_F228AA2D84CC_.wvu.FilterData" localSheetId="0" hidden="1">'2017 год Приложение 3'!$A$11:$F$375</definedName>
    <definedName name="Z_BD54A361_8DC5_477E_AEB8_9AAE45BFB9EE_.wvu.FilterData" localSheetId="1" hidden="1">'2017 год Приложение  4'!$A$11:$G$407</definedName>
    <definedName name="Z_C0C47C63_1E7E_4B25_A29F_CD7550CA823B_.wvu.FilterData" localSheetId="0" hidden="1">'2017 год Приложение 3'!$A$10:$F$294</definedName>
    <definedName name="Z_C0D29360_FD13_4973_8E33_952A22BF16EB_.wvu.FilterData" localSheetId="1" hidden="1">'2017 год Приложение  4'!$A$11:$E$11</definedName>
    <definedName name="Z_C1DDAE5D_89BA_4C96_A938_93F9E8D51819_.wvu.FilterData" localSheetId="1" hidden="1">'2017 год Приложение  4'!$A$11:$E$11</definedName>
    <definedName name="Z_C2DC1AAD_1A3D_4B7B_8D2B_551AC59D6585_.wvu.FilterData" localSheetId="1" hidden="1">'2017 год Приложение  4'!$A$11:$G$407</definedName>
    <definedName name="Z_C407E330_1B3A_4158_9E62_5ED9582C72C0_.wvu.FilterData" localSheetId="1" hidden="1">'2017 год Приложение  4'!$A$12:$L$407</definedName>
    <definedName name="Z_C594D5C5_096D_4C18_BDCB_87F0485F5449_.wvu.FilterData" localSheetId="1" hidden="1">'2017 год Приложение  4'!$A$12:$L$407</definedName>
    <definedName name="Z_C594D5C5_096D_4C18_BDCB_87F0485F5449_.wvu.FilterData" localSheetId="0" hidden="1">'2017 год Приложение 3'!$A$11:$F$375</definedName>
    <definedName name="Z_C63DF42A_916D_43B0_A9E5_99FBCC943E02_.wvu.FilterData" localSheetId="0" hidden="1">'2017 год Приложение 3'!$A$12:$F$294</definedName>
    <definedName name="Z_CAEC251A_F30C_4C3C_B95E_0CDCABBBBBA6_.wvu.FilterData" localSheetId="1" hidden="1">'2017 год Приложение  4'!$A$10:$L$407</definedName>
    <definedName name="Z_CAEC251A_F30C_4C3C_B95E_0CDCABBBBBA6_.wvu.FilterData" localSheetId="0" hidden="1">'2017 год Приложение 3'!$A$10:$F$375</definedName>
    <definedName name="Z_CD629787_DE9E_41E9_98D2_872390B88852_.wvu.FilterData" localSheetId="1" hidden="1">'2017 год Приложение  4'!$A$11:$E$407</definedName>
    <definedName name="Z_CE49920F_9D9B_43D2_9697_2D7AEAE48CAD_.wvu.FilterData" localSheetId="1" hidden="1">'2017 год Приложение  4'!$A$10:$O$407</definedName>
    <definedName name="Z_CE49920F_9D9B_43D2_9697_2D7AEAE48CAD_.wvu.FilterData" localSheetId="0" hidden="1">'2017 год Приложение 3'!$A$11:$F$375</definedName>
    <definedName name="Z_CED2E9B6_1773_495E_A3FD_92F54F21EE7D_.wvu.FilterData" localSheetId="1" hidden="1">'2017 год Приложение  4'!$A$10:$L$407</definedName>
    <definedName name="Z_CF7852E9_12A8_41A3_B1FA_248F70E5DC37_.wvu.FilterData" localSheetId="1" hidden="1">'2017 год Приложение  4'!$A$10:$L$407</definedName>
    <definedName name="Z_CF7852E9_12A8_41A3_B1FA_248F70E5DC37_.wvu.FilterData" localSheetId="0" hidden="1">'2017 год Приложение 3'!$A$10:$F$375</definedName>
    <definedName name="Z_D1B917BC_3220_432E_A965_9E7239D6A385_.wvu.FilterData" localSheetId="0" hidden="1">'2017 год Приложение 3'!$A$11:$F$294</definedName>
    <definedName name="Z_D5FAF748_0D0C_4359_BAF7_A8AC21E2030F_.wvu.FilterData" localSheetId="0" hidden="1">'2017 год Приложение 3'!$A$11:$F$375</definedName>
    <definedName name="Z_DA10F9D2_08DA_4FB8_967C_06A319AB7BED_.wvu.FilterData" localSheetId="1" hidden="1">'2017 год Приложение  4'!$A$11:$E$407</definedName>
    <definedName name="Z_DC642106_6C11_487B_A10A_67D65C44C59E_.wvu.FilterData" localSheetId="1" hidden="1">'2017 год Приложение  4'!$A$11:$G$407</definedName>
    <definedName name="Z_DDD8C4AB_CB3C_48E6_9763_42557181A0AF_.wvu.FilterData" localSheetId="1" hidden="1">'2017 год Приложение  4'!$A$10:$O$407</definedName>
    <definedName name="Z_DDD8C4AB_CB3C_48E6_9763_42557181A0AF_.wvu.FilterData" localSheetId="0" hidden="1">'2017 год Приложение 3'!$A$11:$F$375</definedName>
    <definedName name="Z_E3C6713E_8023_4AA9_8A29_3AE879C33232_.wvu.FilterData" localSheetId="1" hidden="1">'2017 год Приложение  4'!$A$11:$G$407</definedName>
    <definedName name="Z_E5281637_3B26_479E_BF0F_EBD3A6ED1870_.wvu.FilterData" localSheetId="1" hidden="1">'2017 год Приложение  4'!$A$10:$L$407</definedName>
    <definedName name="Z_E5281637_3B26_479E_BF0F_EBD3A6ED1870_.wvu.FilterData" localSheetId="0" hidden="1">'2017 год Приложение 3'!$A$10:$F$375</definedName>
    <definedName name="Z_E99CA35F_295B_49B3_8AA9_D1FBDEF4F038_.wvu.FilterData" localSheetId="1" hidden="1">'2017 год Приложение  4'!$A$11:$G$407</definedName>
    <definedName name="Z_E99CA35F_295B_49B3_8AA9_D1FBDEF4F038_.wvu.FilterData" localSheetId="0" hidden="1">'2017 год Приложение 3'!$A$11:$F$375</definedName>
    <definedName name="Z_EA7E325E_E9C4_43C2_8F94_8A4CD3295385_.wvu.FilterData" localSheetId="1" hidden="1">'2017 год Приложение  4'!$A$10:$L$407</definedName>
    <definedName name="Z_EA7E325E_E9C4_43C2_8F94_8A4CD3295385_.wvu.FilterData" localSheetId="0" hidden="1">'2017 год Приложение 3'!$A$10:$F$375</definedName>
    <definedName name="Z_EA7E325E_E9C4_43C2_8F94_8A4CD3295385_.wvu.PrintArea" localSheetId="1" hidden="1">'2017 год Приложение  4'!$A$4:$E$407</definedName>
    <definedName name="Z_EA7E325E_E9C4_43C2_8F94_8A4CD3295385_.wvu.PrintArea" localSheetId="0" hidden="1">'2017 год Приложение 3'!$A$4:$D$375</definedName>
    <definedName name="Z_EA7E325E_E9C4_43C2_8F94_8A4CD3295385_.wvu.Rows" localSheetId="1" hidden="1">'2017 год Приложение  4'!#REF!,'2017 год Приложение  4'!#REF!</definedName>
    <definedName name="Z_EA8E9EA7_8D3C_4793_82D3_53C8283F6613_.wvu.FilterData" localSheetId="1" hidden="1">'2017 год Приложение  4'!$A$11:$G$407</definedName>
    <definedName name="Z_EA8E9EA7_8D3C_4793_82D3_53C8283F6613_.wvu.FilterData" localSheetId="0" hidden="1">'2017 год Приложение 3'!$A$11:$F$375</definedName>
    <definedName name="Z_EB1F9754_81A4_4300_9136_C4584DE5BB80_.wvu.FilterData" localSheetId="1" hidden="1">'2017 год Приложение  4'!$A$12:$L$407</definedName>
    <definedName name="Z_EB1F9754_81A4_4300_9136_C4584DE5BB80_.wvu.FilterData" localSheetId="0" hidden="1">'2017 год Приложение 3'!$A$11:$F$375</definedName>
    <definedName name="Z_EBB6DB6A_BA85_42DA_9106_1CAFF4F1130A_.wvu.FilterData" localSheetId="1" hidden="1">'2017 год Приложение  4'!$A$10:$O$407</definedName>
    <definedName name="Z_EC1C063C_6B0A_462C_AA57_E835F386C4D8_.wvu.FilterData" localSheetId="1" hidden="1">'2017 год Приложение  4'!$A$11:$L$407</definedName>
    <definedName name="Z_ED7D03B9_EBA8_422D_9F4A_BBCCD5E098E3_.wvu.FilterData" localSheetId="0" hidden="1">'2017 год Приложение 3'!$A$11:$F$375</definedName>
    <definedName name="Z_F0AEB904_EDFD_4DA8_8E45_5B132DA87D24_.wvu.FilterData" localSheetId="1" hidden="1">'2017 год Приложение  4'!$A$11:$E$407</definedName>
    <definedName name="Z_F1E5C7C7_BAE3_458A_84FB_35E70B388DF5_.wvu.FilterData" localSheetId="0" hidden="1">'2017 год Приложение 3'!$A$12:$D$259</definedName>
    <definedName name="Z_F334CBF1_FF47_4CE6_A1CD_A23E68CEF9A0_.wvu.FilterData" localSheetId="1" hidden="1">'2017 год Приложение  4'!$A$10:$O$407</definedName>
    <definedName name="Z_F6122843_35FD_4DE2_8960_1676DA0EFE93_.wvu.FilterData" localSheetId="0" hidden="1">'2017 год Приложение 3'!$A$12:$D$259</definedName>
    <definedName name="Z_F77A56A8_A75D_4749_83E7_A46F30372FC7_.wvu.FilterData" localSheetId="0" hidden="1">'2017 год Приложение 3'!$A$12:$D$259</definedName>
    <definedName name="Z_F9510B3D_5733_4A2F_AD41_8D719DE08040_.wvu.FilterData" localSheetId="1" hidden="1">'2017 год Приложение  4'!$A$11:$E$407</definedName>
    <definedName name="Z_F9510B3D_5733_4A2F_AD41_8D719DE08040_.wvu.FilterData" localSheetId="0" hidden="1">'2017 год Приложение 3'!$A$11:$F$375</definedName>
    <definedName name="Z_F9510B3D_5733_4A2F_AD41_8D719DE08040_.wvu.PrintArea" localSheetId="1" hidden="1">'2017 год Приложение  4'!$A$4:$E$407</definedName>
    <definedName name="Z_F9510B3D_5733_4A2F_AD41_8D719DE08040_.wvu.PrintArea" localSheetId="0" hidden="1">'2017 год Приложение 3'!$A$4:$D$375</definedName>
    <definedName name="Z_FAEB8D12_6F02_4D2A_85DF_FFFD885E80DE_.wvu.FilterData" localSheetId="1" hidden="1">'2017 год Приложение  4'!$A$11:$E$407</definedName>
    <definedName name="Z_FAEB8D12_6F02_4D2A_85DF_FFFD885E80DE_.wvu.FilterData" localSheetId="0" hidden="1">'2017 год Приложение 3'!$A$11:$F$375</definedName>
    <definedName name="Z_FFA87C71_667A_4282_B3E9_0239568B872F_.wvu.FilterData" localSheetId="1" hidden="1">'2017 год Приложение  4'!$A$11:$L$407</definedName>
    <definedName name="Z_FFA87C71_667A_4282_B3E9_0239568B872F_.wvu.FilterData" localSheetId="0" hidden="1">'2017 год Приложение 3'!$A$11:$F$375</definedName>
  </definedNames>
  <calcPr fullCalcOnLoad="1"/>
</workbook>
</file>

<file path=xl/sharedStrings.xml><?xml version="1.0" encoding="utf-8"?>
<sst xmlns="http://schemas.openxmlformats.org/spreadsheetml/2006/main" count="2397" uniqueCount="397">
  <si>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</si>
  <si>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</si>
  <si>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</si>
  <si>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</si>
  <si>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</si>
  <si>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</si>
  <si>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</si>
  <si>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</si>
  <si>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</si>
  <si>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</si>
  <si>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Приложение 3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</si>
  <si>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</si>
  <si>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</si>
  <si>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</si>
  <si>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</si>
  <si>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</si>
  <si>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</si>
  <si>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</si>
  <si>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</si>
  <si>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</si>
  <si>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</si>
  <si>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</si>
  <si>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</si>
  <si>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</si>
  <si>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</si>
  <si>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</si>
  <si>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</si>
  <si>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</si>
  <si>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</si>
  <si>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</si>
  <si>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</si>
  <si>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</si>
  <si>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</si>
  <si>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</si>
  <si>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</si>
  <si>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</si>
  <si>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</si>
  <si>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</si>
  <si>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</si>
  <si>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</si>
  <si>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</si>
  <si>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</si>
  <si>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</si>
  <si>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</si>
  <si>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</si>
  <si>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</si>
  <si>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</si>
  <si>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</si>
  <si>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</si>
  <si>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</si>
  <si>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</si>
  <si>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</si>
  <si>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</si>
  <si>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</si>
  <si>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</si>
  <si>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</si>
  <si>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</si>
  <si>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</si>
  <si>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</si>
  <si>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</si>
  <si>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</si>
  <si>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</si>
  <si>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</si>
  <si>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</si>
  <si>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</si>
  <si>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временного трудоустройства безработных граждан, испытывающих трудности в поиске работы и несовершеннолетних граждан в возрасте от 14 до 18 лет в свободное от учебы время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</si>
  <si>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</si>
  <si>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</si>
  <si>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</si>
  <si>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Обеспечение мероприятий по капитальному ремонту  многоквартирных домов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</si>
  <si>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</si>
  <si>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</si>
  <si>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</si>
  <si>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</si>
  <si>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</si>
  <si>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</si>
  <si>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</si>
  <si>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</si>
  <si>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</si>
  <si>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</si>
  <si>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</si>
  <si>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</si>
  <si>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</si>
  <si>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</si>
  <si>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</si>
  <si>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</si>
  <si>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</si>
  <si>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</si>
  <si>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</si>
  <si>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</si>
  <si>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</si>
  <si>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</si>
  <si>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</si>
  <si>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</si>
  <si>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</si>
  <si>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</si>
  <si>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</si>
  <si>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</si>
  <si>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</si>
  <si>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</si>
  <si>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</si>
  <si>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</si>
  <si>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</si>
  <si>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Подпрограмма "Охрана окружающей среды на территории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</si>
  <si>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</si>
  <si>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</si>
  <si>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</si>
  <si>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</si>
  <si>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</si>
  <si>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</si>
  <si>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</si>
  <si>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</si>
  <si>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</si>
  <si>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</si>
  <si>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</si>
  <si>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</si>
  <si>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</si>
  <si>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</si>
  <si>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</si>
  <si>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</si>
  <si>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</si>
  <si>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</si>
  <si>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</si>
  <si>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</si>
  <si>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</si>
  <si>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</si>
  <si>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</si>
  <si>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</si>
  <si>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</si>
  <si>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</si>
  <si>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</si>
  <si>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</si>
  <si>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</si>
  <si>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</si>
  <si>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</si>
  <si>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</si>
  <si>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</si>
  <si>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</si>
  <si>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</si>
  <si>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</si>
  <si>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</si>
  <si>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</si>
  <si>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</si>
  <si>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</si>
  <si>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</si>
  <si>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</si>
  <si>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</si>
  <si>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</si>
  <si>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</si>
  <si>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</si>
  <si>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</si>
  <si>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</si>
  <si>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</si>
  <si>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</si>
  <si>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</si>
  <si>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</si>
  <si>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</si>
  <si>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</si>
  <si>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</si>
  <si>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</si>
  <si>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</si>
  <si>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</si>
  <si>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</si>
  <si>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</si>
  <si>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</si>
  <si>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</si>
  <si>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</si>
  <si>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</si>
  <si>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</si>
  <si>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</si>
  <si>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</si>
  <si>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</si>
  <si>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</si>
  <si>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</si>
  <si>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</si>
  <si>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</si>
  <si>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</si>
  <si>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</si>
  <si>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</si>
  <si>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</si>
  <si>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</si>
  <si>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</si>
  <si>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</si>
  <si>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</si>
  <si>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</si>
  <si>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</si>
  <si>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</si>
  <si>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</si>
  <si>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</si>
  <si>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</si>
  <si>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</si>
  <si>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</si>
  <si>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</si>
  <si>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</si>
  <si>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</si>
  <si>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</si>
  <si>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</si>
  <si>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</si>
  <si>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</si>
  <si>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</si>
  <si>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08 1 00 00000</t>
  </si>
  <si>
    <r>
      <t>08 1 2</t>
    </r>
    <r>
      <rPr>
        <sz val="12"/>
        <rFont val="Times New Roman"/>
        <family val="1"/>
      </rPr>
      <t>1 00000</t>
    </r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</si>
  <si>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</si>
  <si>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</si>
  <si>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</si>
  <si>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</si>
  <si>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</si>
  <si>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</si>
  <si>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</si>
  <si>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</si>
  <si>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</si>
  <si>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</si>
  <si>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</si>
  <si>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</si>
  <si>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</si>
  <si>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</si>
  <si>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</si>
  <si>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</si>
  <si>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</si>
  <si>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</si>
  <si>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</si>
  <si>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</si>
  <si>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</si>
  <si>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</si>
  <si>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</si>
  <si>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</si>
  <si>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</si>
  <si>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</si>
  <si>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</si>
  <si>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</si>
  <si>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</si>
  <si>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</si>
  <si>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</si>
  <si>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</si>
  <si>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</si>
  <si>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</si>
  <si>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</si>
  <si>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</si>
  <si>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</si>
  <si>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09 1 11 00000</t>
  </si>
  <si>
    <t>09 1 12 00000</t>
  </si>
  <si>
    <t>09 2 11 00000</t>
  </si>
  <si>
    <t>09 3 00 00000</t>
  </si>
  <si>
    <t>09 3 11 00000</t>
  </si>
  <si>
    <t>09 2 32 51350</t>
  </si>
  <si>
    <t>09 2 31 R0820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</si>
  <si>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</si>
  <si>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</si>
  <si>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</si>
  <si>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</si>
  <si>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</si>
  <si>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</si>
  <si>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</si>
  <si>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</si>
  <si>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</si>
  <si>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</si>
  <si>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</si>
  <si>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</si>
  <si>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03 1 17 00000</t>
  </si>
  <si>
    <t>03 1 19 73060</t>
  </si>
  <si>
    <t>03 1 18 73120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</si>
  <si>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</si>
  <si>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</si>
  <si>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</si>
  <si>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</si>
  <si>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</si>
  <si>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</si>
  <si>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</si>
  <si>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</si>
  <si>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</si>
  <si>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</si>
  <si>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</si>
  <si>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</si>
  <si>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2017 год</t>
  </si>
  <si>
    <t>Ведомственная структура расходов бюджета муниципального образования муниципального района "Печора" на 2017 год</t>
  </si>
  <si>
    <t>Мероприятия по проведению оздоровительной кампании детей и трудоустройству подростков</t>
  </si>
  <si>
    <t>04 2 16 S2000</t>
  </si>
  <si>
    <t>05 0 13 L0140</t>
  </si>
  <si>
    <t>06 0 52 00000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</si>
  <si>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</si>
  <si>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</si>
  <si>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</si>
  <si>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</si>
  <si>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</si>
  <si>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</si>
  <si>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к  решению Совета муниципального района "Печора" от 22 декабря 2016 года № 6-13/119</t>
  </si>
  <si>
    <t>изменения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</si>
  <si>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</si>
  <si>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</si>
  <si>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
</t>
  </si>
  <si>
    <t xml:space="preserve">Осуществление государственного полномочия Республики Коми, предусмотренного 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</si>
  <si>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</si>
  <si>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</si>
  <si>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</si>
  <si>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</si>
  <si>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Руководитель контрольно-счетной комиссии муниципального района "Печора"</t>
  </si>
  <si>
    <t>09 2 41 L0200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</si>
  <si>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</si>
  <si>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</si>
  <si>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</si>
  <si>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</si>
  <si>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</si>
  <si>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</si>
  <si>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</si>
  <si>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</si>
  <si>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99 0 00 03010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</si>
  <si>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</si>
  <si>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03 2 21 09602</t>
  </si>
  <si>
    <t>03 2 21 09502</t>
  </si>
  <si>
    <t>01 3 21 L5270</t>
  </si>
  <si>
    <t xml:space="preserve">Укрепление материально-технической базы </t>
  </si>
  <si>
    <t>06 0 11 00000</t>
  </si>
  <si>
    <t>Поддержка отрасли культуры</t>
  </si>
  <si>
    <t>05 0 13 L5190</t>
  </si>
  <si>
    <t>05 0 21 L5580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</si>
  <si>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</si>
  <si>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</si>
  <si>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</si>
  <si>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</si>
  <si>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01 3 23 S2560</t>
  </si>
  <si>
    <t>05 0 21 S2460</t>
  </si>
  <si>
    <t>04 1 11 S2020</t>
  </si>
  <si>
    <t>03 2 21 00000</t>
  </si>
  <si>
    <t>Обеспечение мероприятий по землеустройству и землепользованию</t>
  </si>
  <si>
    <t>Обеспечение мероприятий по переселению граждан из аварийного жилищного фонда</t>
  </si>
  <si>
    <t>Проведение работ связанных с подведением инженерной инфраструктуры к новым земельным участкам, предназначенным под жилищное строительство</t>
  </si>
  <si>
    <t>03 2 11 00000</t>
  </si>
  <si>
    <t>Подпрограмма  "Устойчивое развитие сельских территорий МО МР   "Печора"</t>
  </si>
  <si>
    <t>Обустройство территорий сельских поселений объектами коммунальной инфраструктуры</t>
  </si>
  <si>
    <t>02 2 13 00000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</si>
  <si>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</si>
  <si>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99 0 00 03150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</si>
  <si>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</si>
  <si>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99 0 00 24100</t>
  </si>
  <si>
    <t>99 0 00 03080</t>
  </si>
  <si>
    <t>Осуществление переданных органами местного самоуправления полномочий по решению вопросов местного значения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</si>
  <si>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Процентные платежи по муниципальному долгу</t>
  </si>
  <si>
    <t>99 0 00 65030</t>
  </si>
  <si>
    <t>Обслуживание государственного (муниципального) долга</t>
  </si>
  <si>
    <t>700</t>
  </si>
  <si>
    <t>03 1 20 S2410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</si>
  <si>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</si>
  <si>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09 2 31 73030</t>
  </si>
  <si>
    <t>Строительство (реконструкция) объектов инженерной инфраструктуры в сельской местности</t>
  </si>
  <si>
    <t>Экологическое воспитание и повышение уровня культуры населения в области охраны окружающей среды</t>
  </si>
  <si>
    <t>06 0 14 S2500</t>
  </si>
  <si>
    <t>Реализация народных проектов в сфере благоустройства, прошедших отбор в рамках проекта "Народный бюджет"</t>
  </si>
  <si>
    <t>03 1 22 S2480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</si>
  <si>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</si>
  <si>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предпринимательства, прошедших отбор в рамках проекта "Народный бюджет"</t>
  </si>
  <si>
    <t>Реализация народных проектов в сфере предпринимательства, прошедших отбор  в рамках проекта "Народный бюджет"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</si>
  <si>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</si>
  <si>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</si>
  <si>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Приложение 2</t>
  </si>
  <si>
    <t>Реконструкция, капитальный ремонт и ремонт автомобильных дорог  общего пользования местного значения</t>
  </si>
  <si>
    <t>03 3 14 S2230</t>
  </si>
  <si>
    <t>Реализация мероприятий государственной программы Российской Федерации "Доступная среда" на 2011 - 2020 годы</t>
  </si>
  <si>
    <t>04 1 19 L0270</t>
  </si>
  <si>
    <t>99 0 00 27200</t>
  </si>
  <si>
    <t>Проведение мероприятий, связанных с ликвидацией последствий стихийных бедствий и других чрезвычайных ситуаций</t>
  </si>
  <si>
    <t>05 0 13 L5580</t>
  </si>
  <si>
    <t>Обеспечение развития и укрепление материально-технической базы муниципальных учреждений сферы культуры</t>
  </si>
  <si>
    <t>02 2 12 L0180</t>
  </si>
  <si>
    <t>Обеспечение развития и укрепления материально-технической базы муниципальных домов культуры</t>
  </si>
  <si>
    <t>04 2 11 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</si>
  <si>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</si>
  <si>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13 S2010</t>
  </si>
  <si>
    <t>03 3 16 00000</t>
  </si>
  <si>
    <t>Мероприятия в области пассажирского транспорта</t>
  </si>
  <si>
    <t>99 0 00 03020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</si>
  <si>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</si>
  <si>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</si>
  <si>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99 0 00 03090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</si>
  <si>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</si>
  <si>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99 0 00 03100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</si>
  <si>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</si>
  <si>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</si>
  <si>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04 3 11 S2700</t>
  </si>
  <si>
    <t>05 0 11 S2690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</si>
  <si>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</si>
  <si>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21 S2690</t>
  </si>
  <si>
    <t>05 0 22 S2700</t>
  </si>
  <si>
    <t>06 0 21 S2700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</si>
  <si>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</si>
  <si>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01 3 21 S2190</t>
  </si>
  <si>
    <t>Поддержка муниципальных программ (подпрограмм), содержащих мероприятия, направленные на развитие малого и среднего предпринимательства в муниципальных образованиях, не относящихся к монопрофильным муниципальным образованиям</t>
  </si>
  <si>
    <t>Адаптация муниципальных учреждений физической культуры и спорта к обслуживанию инвалидов</t>
  </si>
  <si>
    <t>Подпрограмма "Дорожное хозяйство и транспорт " МО МР "Печора"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</si>
  <si>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</si>
  <si>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</si>
  <si>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04 3 12 00000</t>
  </si>
  <si>
    <t>Укрепление и модернизация материально-технической базы в организациях дополнительного образования</t>
  </si>
  <si>
    <t>01 3 21 00000</t>
  </si>
  <si>
    <t>Финансовая поддержка субъектов малого и среднего предпринимательства</t>
  </si>
  <si>
    <t>99 0 00 27300</t>
  </si>
  <si>
    <t>Субсидии юридическим лицам (кроме некоммерческих организаций), индивидуальным предпринимателям, физическим лицам</t>
  </si>
  <si>
    <t>к  решению Совета муниципального района "Печора" от 25 декабря 2017 года № 6-20/220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</si>
</sst>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</numFmts>
  <fonts count="57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181" fontId="11" fillId="7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181" fontId="13" fillId="0" borderId="10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2" fillId="7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3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3" fillId="33" borderId="10" xfId="0" applyNumberFormat="1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center" vertical="center" wrapText="1"/>
    </xf>
    <xf numFmtId="187" fontId="13" fillId="33" borderId="13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3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wrapText="1"/>
    </xf>
    <xf numFmtId="0" fontId="13" fillId="33" borderId="10" xfId="0" applyNumberFormat="1" applyFont="1" applyFill="1" applyBorder="1" applyAlignment="1">
      <alignment horizontal="justify" vertical="center" wrapText="1"/>
    </xf>
    <xf numFmtId="49" fontId="13" fillId="33" borderId="14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9" fontId="54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justify" vertical="center" wrapText="1"/>
    </xf>
    <xf numFmtId="49" fontId="13" fillId="33" borderId="16" xfId="0" applyNumberFormat="1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wrapText="1"/>
    </xf>
    <xf numFmtId="0" fontId="13" fillId="33" borderId="18" xfId="0" applyFont="1" applyFill="1" applyBorder="1" applyAlignment="1">
      <alignment horizontal="justify" vertical="center" wrapText="1"/>
    </xf>
    <xf numFmtId="0" fontId="13" fillId="0" borderId="17" xfId="0" applyFont="1" applyFill="1" applyBorder="1" applyAlignment="1">
      <alignment wrapText="1"/>
    </xf>
    <xf numFmtId="0" fontId="13" fillId="0" borderId="19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49" fontId="13" fillId="0" borderId="16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6" fillId="33" borderId="16" xfId="0" applyNumberFormat="1" applyFont="1" applyFill="1" applyBorder="1" applyAlignment="1">
      <alignment vertical="center" wrapText="1"/>
    </xf>
    <xf numFmtId="0" fontId="17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6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3" fillId="0" borderId="15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3" fillId="7" borderId="10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justify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justify" vertical="center" wrapText="1"/>
    </xf>
    <xf numFmtId="2" fontId="13" fillId="35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49" fontId="13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4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3" fillId="6" borderId="12" xfId="0" applyNumberFormat="1" applyFont="1" applyFill="1" applyBorder="1" applyAlignment="1">
      <alignment horizontal="center" vertical="center" wrapText="1"/>
    </xf>
    <xf numFmtId="186" fontId="13" fillId="33" borderId="23" xfId="0" applyNumberFormat="1" applyFont="1" applyFill="1" applyBorder="1" applyAlignment="1">
      <alignment horizontal="center" vertical="center" wrapText="1"/>
    </xf>
    <xf numFmtId="187" fontId="13" fillId="33" borderId="14" xfId="0" applyNumberFormat="1" applyFont="1" applyFill="1" applyBorder="1" applyAlignment="1">
      <alignment horizontal="center" vertical="center" wrapText="1"/>
    </xf>
    <xf numFmtId="187" fontId="13" fillId="33" borderId="24" xfId="0" applyNumberFormat="1" applyFont="1" applyFill="1" applyBorder="1" applyAlignment="1">
      <alignment horizontal="center" vertical="center" wrapText="1"/>
    </xf>
    <xf numFmtId="0" fontId="13" fillId="33" borderId="16" xfId="0" applyNumberFormat="1" applyFont="1" applyFill="1" applyBorder="1" applyAlignment="1">
      <alignment horizontal="justify" vertical="center" wrapText="1"/>
    </xf>
    <xf numFmtId="181" fontId="11" fillId="7" borderId="10" xfId="0" applyNumberFormat="1" applyFont="1" applyFill="1" applyBorder="1" applyAlignment="1">
      <alignment horizontal="right" vertical="center" wrapText="1"/>
    </xf>
    <xf numFmtId="0" fontId="56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181" fontId="13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13" fillId="33" borderId="25" xfId="0" applyNumberFormat="1" applyFont="1" applyFill="1" applyBorder="1" applyAlignment="1">
      <alignment horizontal="left" vertical="center" wrapText="1"/>
    </xf>
    <xf numFmtId="49" fontId="13" fillId="33" borderId="26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justify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wrapText="1"/>
    </xf>
    <xf numFmtId="180" fontId="13" fillId="0" borderId="10" xfId="0" applyNumberFormat="1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left" vertical="center" wrapText="1"/>
    </xf>
    <xf numFmtId="181" fontId="4" fillId="33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188" fontId="4" fillId="33" borderId="10" xfId="0" applyNumberFormat="1" applyFont="1" applyFill="1" applyBorder="1" applyAlignment="1">
      <alignment horizontal="left" vertical="center" wrapText="1"/>
    </xf>
    <xf numFmtId="181" fontId="13" fillId="33" borderId="15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9" fillId="35" borderId="0" xfId="0" applyFont="1" applyFill="1" applyAlignment="1">
      <alignment wrapText="1"/>
    </xf>
    <xf numFmtId="181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181" fontId="4" fillId="35" borderId="0" xfId="0" applyNumberFormat="1" applyFont="1" applyFill="1" applyAlignment="1">
      <alignment vertical="center"/>
    </xf>
    <xf numFmtId="181" fontId="3" fillId="35" borderId="0" xfId="0" applyNumberFormat="1" applyFont="1" applyFill="1" applyAlignment="1">
      <alignment vertical="center"/>
    </xf>
    <xf numFmtId="2" fontId="4" fillId="35" borderId="0" xfId="0" applyNumberFormat="1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14" fillId="35" borderId="0" xfId="0" applyFont="1" applyFill="1" applyAlignment="1">
      <alignment vertical="center"/>
    </xf>
    <xf numFmtId="181" fontId="14" fillId="35" borderId="0" xfId="0" applyNumberFormat="1" applyFont="1" applyFill="1" applyAlignment="1">
      <alignment vertical="center"/>
    </xf>
    <xf numFmtId="49" fontId="7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81" fontId="3" fillId="36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180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181" fontId="3" fillId="34" borderId="0" xfId="0" applyNumberFormat="1" applyFont="1" applyFill="1" applyBorder="1" applyAlignment="1">
      <alignment horizontal="right" vertical="center"/>
    </xf>
    <xf numFmtId="181" fontId="7" fillId="6" borderId="0" xfId="0" applyNumberFormat="1" applyFont="1" applyFill="1" applyBorder="1" applyAlignment="1">
      <alignment horizontal="right" vertical="center"/>
    </xf>
    <xf numFmtId="181" fontId="13" fillId="33" borderId="0" xfId="0" applyNumberFormat="1" applyFont="1" applyFill="1" applyBorder="1" applyAlignment="1">
      <alignment horizontal="right" vertical="center"/>
    </xf>
    <xf numFmtId="181" fontId="7" fillId="34" borderId="0" xfId="0" applyNumberFormat="1" applyFont="1" applyFill="1" applyBorder="1" applyAlignment="1">
      <alignment horizontal="right" vertical="center"/>
    </xf>
    <xf numFmtId="181" fontId="3" fillId="6" borderId="0" xfId="0" applyNumberFormat="1" applyFont="1" applyFill="1" applyBorder="1" applyAlignment="1">
      <alignment horizontal="right" vertical="center"/>
    </xf>
    <xf numFmtId="181" fontId="11" fillId="7" borderId="0" xfId="0" applyNumberFormat="1" applyFont="1" applyFill="1" applyBorder="1" applyAlignment="1">
      <alignment horizontal="right" vertical="center"/>
    </xf>
    <xf numFmtId="181" fontId="4" fillId="33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33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13" fillId="33" borderId="0" xfId="0" applyNumberFormat="1" applyFont="1" applyFill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3" fillId="6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1" fillId="7" borderId="0" xfId="0" applyNumberFormat="1" applyFont="1" applyFill="1" applyBorder="1" applyAlignment="1">
      <alignment horizontal="right" vertical="center" wrapText="1"/>
    </xf>
    <xf numFmtId="181" fontId="3" fillId="6" borderId="0" xfId="0" applyNumberFormat="1" applyFont="1" applyFill="1" applyBorder="1" applyAlignment="1">
      <alignment horizontal="right" vertical="center" wrapText="1"/>
    </xf>
    <xf numFmtId="181" fontId="3" fillId="36" borderId="0" xfId="0" applyNumberFormat="1" applyFont="1" applyFill="1" applyBorder="1" applyAlignment="1">
      <alignment horizontal="right" vertical="center"/>
    </xf>
    <xf numFmtId="181" fontId="4" fillId="35" borderId="0" xfId="0" applyNumberFormat="1" applyFont="1" applyFill="1" applyBorder="1" applyAlignment="1">
      <alignment horizontal="right" vertical="center"/>
    </xf>
    <xf numFmtId="190" fontId="13" fillId="33" borderId="0" xfId="0" applyNumberFormat="1" applyFont="1" applyFill="1" applyBorder="1" applyAlignment="1">
      <alignment horizontal="right" vertical="center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80" fontId="10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80" fontId="10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="90" zoomScaleNormal="90" zoomScaleSheetLayoutView="100" workbookViewId="0" topLeftCell="A1">
      <selection activeCell="F304" sqref="D304:F304"/>
    </sheetView>
  </sheetViews>
  <sheetFormatPr defaultColWidth="9.140625" defaultRowHeight="9.75" customHeight="1"/>
  <cols>
    <col min="1" max="1" width="67.421875" style="20" customWidth="1"/>
    <col min="2" max="2" width="17.8515625" style="20" customWidth="1"/>
    <col min="3" max="3" width="9.57421875" style="20" customWidth="1"/>
    <col min="4" max="4" width="12.7109375" style="20" hidden="1" customWidth="1"/>
    <col min="5" max="5" width="11.421875" style="20" hidden="1" customWidth="1"/>
    <col min="6" max="6" width="14.57421875" style="20" customWidth="1"/>
    <col min="7" max="16384" width="9.140625" style="20" customWidth="1"/>
  </cols>
  <sheetData>
    <row r="1" spans="3:6" ht="18.75" customHeight="1">
      <c r="C1" s="208" t="s">
        <v>353</v>
      </c>
      <c r="D1" s="208"/>
      <c r="E1" s="208"/>
      <c r="F1" s="208"/>
    </row>
    <row r="2" spans="2:6" ht="28.5" customHeight="1">
      <c r="B2" s="209" t="s">
        <v>396</v>
      </c>
      <c r="C2" s="209"/>
      <c r="D2" s="209"/>
      <c r="E2" s="209"/>
      <c r="F2" s="209"/>
    </row>
    <row r="3" ht="12.75"/>
    <row r="4" spans="1:6" s="5" customFormat="1" ht="18.75">
      <c r="A4" s="4"/>
      <c r="B4" s="132"/>
      <c r="C4" s="208" t="s">
        <v>10</v>
      </c>
      <c r="D4" s="208"/>
      <c r="E4" s="208"/>
      <c r="F4" s="208"/>
    </row>
    <row r="5" spans="1:6" s="5" customFormat="1" ht="34.5" customHeight="1">
      <c r="A5" s="4"/>
      <c r="B5" s="209" t="s">
        <v>285</v>
      </c>
      <c r="C5" s="209"/>
      <c r="D5" s="209"/>
      <c r="E5" s="209"/>
      <c r="F5" s="209"/>
    </row>
    <row r="6" s="5" customFormat="1" ht="18.75" customHeight="1">
      <c r="A6" s="4"/>
    </row>
    <row r="7" spans="1:6" ht="57.75" customHeight="1">
      <c r="A7" s="210" t="s">
        <v>273</v>
      </c>
      <c r="B7" s="210"/>
      <c r="C7" s="210"/>
      <c r="D7" s="210"/>
      <c r="E7" s="210"/>
      <c r="F7" s="210"/>
    </row>
    <row r="8" spans="1:6" ht="15.75">
      <c r="A8" s="1" t="s">
        <v>0</v>
      </c>
      <c r="B8" s="1" t="s">
        <v>0</v>
      </c>
      <c r="C8" s="1" t="s">
        <v>0</v>
      </c>
      <c r="D8" s="2"/>
      <c r="F8" s="27"/>
    </row>
    <row r="9" spans="1:6" ht="18" customHeight="1">
      <c r="A9" s="206" t="s">
        <v>3</v>
      </c>
      <c r="B9" s="204" t="s">
        <v>1</v>
      </c>
      <c r="C9" s="204" t="s">
        <v>2</v>
      </c>
      <c r="D9" s="206" t="s">
        <v>9</v>
      </c>
      <c r="E9" s="206" t="s">
        <v>286</v>
      </c>
      <c r="F9" s="206" t="s">
        <v>9</v>
      </c>
    </row>
    <row r="10" spans="1:6" ht="29.25" customHeight="1">
      <c r="A10" s="211"/>
      <c r="B10" s="205"/>
      <c r="C10" s="205"/>
      <c r="D10" s="207"/>
      <c r="E10" s="207"/>
      <c r="F10" s="207"/>
    </row>
    <row r="11" spans="1:6" s="3" customFormat="1" ht="15" customHeight="1">
      <c r="A11" s="26" t="s">
        <v>4</v>
      </c>
      <c r="B11" s="26" t="s">
        <v>5</v>
      </c>
      <c r="C11" s="26" t="s">
        <v>6</v>
      </c>
      <c r="D11" s="26" t="s">
        <v>7</v>
      </c>
      <c r="E11" s="26">
        <v>5</v>
      </c>
      <c r="F11" s="26">
        <v>6</v>
      </c>
    </row>
    <row r="12" spans="1:6" ht="18.75">
      <c r="A12" s="29" t="s">
        <v>8</v>
      </c>
      <c r="B12" s="6" t="s">
        <v>0</v>
      </c>
      <c r="C12" s="6" t="s">
        <v>0</v>
      </c>
      <c r="D12" s="7">
        <f>D13+D23+D32+D86+D149+D185+D202+D264+D286+D308</f>
        <v>2100156.1000000006</v>
      </c>
      <c r="E12" s="7">
        <f>E13+E23+E32+E86+E149+E185+E202+E264+E286+E308</f>
        <v>5082.099999999999</v>
      </c>
      <c r="F12" s="7">
        <f>F13+F23+F32+F86+F149+F185+F202+F264+F286+F308</f>
        <v>2105238.2</v>
      </c>
    </row>
    <row r="13" spans="1:6" ht="31.5">
      <c r="A13" s="30" t="s">
        <v>72</v>
      </c>
      <c r="B13" s="31" t="s">
        <v>145</v>
      </c>
      <c r="C13" s="31" t="s">
        <v>0</v>
      </c>
      <c r="D13" s="32">
        <f>D14</f>
        <v>1600.2</v>
      </c>
      <c r="E13" s="32">
        <f>E14</f>
        <v>0</v>
      </c>
      <c r="F13" s="32">
        <f>F14</f>
        <v>1600.2</v>
      </c>
    </row>
    <row r="14" spans="1:6" ht="31.5">
      <c r="A14" s="14" t="s">
        <v>73</v>
      </c>
      <c r="B14" s="125" t="s">
        <v>146</v>
      </c>
      <c r="C14" s="12" t="s">
        <v>0</v>
      </c>
      <c r="D14" s="13">
        <f>D17+D21+D19+D15</f>
        <v>1600.2</v>
      </c>
      <c r="E14" s="13">
        <f>E17+E21+E19+E15</f>
        <v>0</v>
      </c>
      <c r="F14" s="13">
        <f>F17+F21+F19+F15</f>
        <v>1600.2</v>
      </c>
    </row>
    <row r="15" spans="1:6" ht="31.5">
      <c r="A15" s="46" t="s">
        <v>393</v>
      </c>
      <c r="B15" s="16" t="s">
        <v>392</v>
      </c>
      <c r="C15" s="43"/>
      <c r="D15" s="21">
        <f>D16</f>
        <v>0</v>
      </c>
      <c r="E15" s="21">
        <f>E16</f>
        <v>180</v>
      </c>
      <c r="F15" s="21">
        <f>F16</f>
        <v>180</v>
      </c>
    </row>
    <row r="16" spans="1:6" ht="15.75">
      <c r="A16" s="46" t="s">
        <v>12</v>
      </c>
      <c r="B16" s="16" t="s">
        <v>392</v>
      </c>
      <c r="C16" s="43" t="s">
        <v>15</v>
      </c>
      <c r="D16" s="21">
        <f>'2017 год Приложение  4'!E31</f>
        <v>0</v>
      </c>
      <c r="E16" s="21">
        <f>'2017 год Приложение  4'!F31</f>
        <v>180</v>
      </c>
      <c r="F16" s="21">
        <f>'2017 год Приложение  4'!G31</f>
        <v>180</v>
      </c>
    </row>
    <row r="17" spans="1:6" ht="63">
      <c r="A17" s="46" t="s">
        <v>330</v>
      </c>
      <c r="B17" s="16" t="s">
        <v>309</v>
      </c>
      <c r="C17" s="43"/>
      <c r="D17" s="21">
        <f>D18</f>
        <v>180</v>
      </c>
      <c r="E17" s="21">
        <f>E18</f>
        <v>-180</v>
      </c>
      <c r="F17" s="21">
        <f>F18</f>
        <v>0</v>
      </c>
    </row>
    <row r="18" spans="1:6" ht="15.75">
      <c r="A18" s="46" t="s">
        <v>12</v>
      </c>
      <c r="B18" s="16" t="s">
        <v>309</v>
      </c>
      <c r="C18" s="43" t="s">
        <v>15</v>
      </c>
      <c r="D18" s="21">
        <f>'2017 год Приложение  4'!E33</f>
        <v>180</v>
      </c>
      <c r="E18" s="21">
        <f>'2017 год Приложение  4'!F33</f>
        <v>-180</v>
      </c>
      <c r="F18" s="21">
        <f>'2017 год Приложение  4'!G33</f>
        <v>0</v>
      </c>
    </row>
    <row r="19" spans="1:6" ht="73.5" customHeight="1">
      <c r="A19" s="46" t="s">
        <v>385</v>
      </c>
      <c r="B19" s="16" t="s">
        <v>384</v>
      </c>
      <c r="C19" s="43"/>
      <c r="D19" s="21">
        <f>D20</f>
        <v>856</v>
      </c>
      <c r="E19" s="21">
        <f>E20</f>
        <v>0</v>
      </c>
      <c r="F19" s="21">
        <f>F20</f>
        <v>856</v>
      </c>
    </row>
    <row r="20" spans="1:6" ht="15.75">
      <c r="A20" s="46" t="s">
        <v>12</v>
      </c>
      <c r="B20" s="16" t="s">
        <v>384</v>
      </c>
      <c r="C20" s="43" t="s">
        <v>15</v>
      </c>
      <c r="D20" s="21">
        <f>'2017 год Приложение  4'!E35</f>
        <v>856</v>
      </c>
      <c r="E20" s="21">
        <f>'2017 год Приложение  4'!F35</f>
        <v>0</v>
      </c>
      <c r="F20" s="21">
        <f>'2017 год Приложение  4'!G35</f>
        <v>856</v>
      </c>
    </row>
    <row r="21" spans="1:6" ht="31.5">
      <c r="A21" s="46" t="s">
        <v>350</v>
      </c>
      <c r="B21" s="16" t="s">
        <v>319</v>
      </c>
      <c r="C21" s="43"/>
      <c r="D21" s="21">
        <f>D22</f>
        <v>564.2</v>
      </c>
      <c r="E21" s="21">
        <f>E22</f>
        <v>0</v>
      </c>
      <c r="F21" s="21">
        <f>F22</f>
        <v>564.2</v>
      </c>
    </row>
    <row r="22" spans="1:6" ht="15.75">
      <c r="A22" s="46" t="s">
        <v>12</v>
      </c>
      <c r="B22" s="16" t="s">
        <v>319</v>
      </c>
      <c r="C22" s="43" t="s">
        <v>15</v>
      </c>
      <c r="D22" s="21">
        <f>'2017 год Приложение  4'!E37</f>
        <v>564.2</v>
      </c>
      <c r="E22" s="21">
        <f>'2017 год Приложение  4'!F37</f>
        <v>0</v>
      </c>
      <c r="F22" s="21">
        <f>D22+E22</f>
        <v>564.2</v>
      </c>
    </row>
    <row r="23" spans="1:6" ht="31.5">
      <c r="A23" s="30" t="s">
        <v>74</v>
      </c>
      <c r="B23" s="31" t="s">
        <v>210</v>
      </c>
      <c r="C23" s="31" t="s">
        <v>0</v>
      </c>
      <c r="D23" s="32">
        <f>D24+D27</f>
        <v>1429.7</v>
      </c>
      <c r="E23" s="32">
        <f>E24+E27</f>
        <v>-360</v>
      </c>
      <c r="F23" s="32">
        <f>F24+F27</f>
        <v>1069.7</v>
      </c>
    </row>
    <row r="24" spans="1:6" ht="31.5">
      <c r="A24" s="11" t="s">
        <v>91</v>
      </c>
      <c r="B24" s="12" t="s">
        <v>211</v>
      </c>
      <c r="C24" s="12" t="s">
        <v>0</v>
      </c>
      <c r="D24" s="13">
        <f aca="true" t="shared" si="0" ref="D24:F25">D25</f>
        <v>100</v>
      </c>
      <c r="E24" s="13">
        <f t="shared" si="0"/>
        <v>0</v>
      </c>
      <c r="F24" s="13">
        <f t="shared" si="0"/>
        <v>100</v>
      </c>
    </row>
    <row r="25" spans="1:6" ht="15.75">
      <c r="A25" s="15" t="s">
        <v>27</v>
      </c>
      <c r="B25" s="8" t="s">
        <v>212</v>
      </c>
      <c r="C25" s="8"/>
      <c r="D25" s="21">
        <f t="shared" si="0"/>
        <v>100</v>
      </c>
      <c r="E25" s="21">
        <f t="shared" si="0"/>
        <v>0</v>
      </c>
      <c r="F25" s="21">
        <f t="shared" si="0"/>
        <v>100</v>
      </c>
    </row>
    <row r="26" spans="1:6" ht="31.5">
      <c r="A26" s="76" t="s">
        <v>16</v>
      </c>
      <c r="B26" s="8" t="s">
        <v>212</v>
      </c>
      <c r="C26" s="43" t="s">
        <v>11</v>
      </c>
      <c r="D26" s="21">
        <f>'2017 год Приложение  4'!E41</f>
        <v>100</v>
      </c>
      <c r="E26" s="21">
        <f>'2017 год Приложение  4'!F41</f>
        <v>0</v>
      </c>
      <c r="F26" s="21">
        <f>'2017 год Приложение  4'!G41</f>
        <v>100</v>
      </c>
    </row>
    <row r="27" spans="1:6" ht="31.5">
      <c r="A27" s="11" t="s">
        <v>327</v>
      </c>
      <c r="B27" s="12" t="s">
        <v>213</v>
      </c>
      <c r="C27" s="12"/>
      <c r="D27" s="13">
        <f>D30+D28</f>
        <v>1329.7</v>
      </c>
      <c r="E27" s="13">
        <f>E30+E28</f>
        <v>-360</v>
      </c>
      <c r="F27" s="13">
        <f>F30+F28</f>
        <v>969.7</v>
      </c>
    </row>
    <row r="28" spans="1:6" ht="31.5">
      <c r="A28" s="46" t="s">
        <v>343</v>
      </c>
      <c r="B28" s="8" t="s">
        <v>362</v>
      </c>
      <c r="C28" s="43"/>
      <c r="D28" s="21">
        <f>'2017 год Приложение  4'!E43</f>
        <v>969.7</v>
      </c>
      <c r="E28" s="21">
        <f>'2017 год Приложение  4'!F43</f>
        <v>0</v>
      </c>
      <c r="F28" s="21">
        <f>'2017 год Приложение  4'!G43</f>
        <v>969.7</v>
      </c>
    </row>
    <row r="29" spans="1:6" ht="31.5">
      <c r="A29" s="46" t="s">
        <v>16</v>
      </c>
      <c r="B29" s="8" t="s">
        <v>362</v>
      </c>
      <c r="C29" s="43" t="s">
        <v>28</v>
      </c>
      <c r="D29" s="21">
        <f>'2017 год Приложение  4'!E44</f>
        <v>969.7</v>
      </c>
      <c r="E29" s="21">
        <f>'2017 год Приложение  4'!F44</f>
        <v>0</v>
      </c>
      <c r="F29" s="21">
        <f>'2017 год Приложение  4'!G44</f>
        <v>969.7</v>
      </c>
    </row>
    <row r="30" spans="1:6" ht="31.5">
      <c r="A30" s="46" t="s">
        <v>328</v>
      </c>
      <c r="B30" s="8" t="s">
        <v>329</v>
      </c>
      <c r="C30" s="43"/>
      <c r="D30" s="21">
        <f>D31</f>
        <v>360</v>
      </c>
      <c r="E30" s="21">
        <f>E31</f>
        <v>-360</v>
      </c>
      <c r="F30" s="21">
        <f>F31</f>
        <v>0</v>
      </c>
    </row>
    <row r="31" spans="1:6" ht="31.5">
      <c r="A31" s="46" t="s">
        <v>16</v>
      </c>
      <c r="B31" s="8" t="s">
        <v>329</v>
      </c>
      <c r="C31" s="43" t="s">
        <v>11</v>
      </c>
      <c r="D31" s="21">
        <f>'2017 год Приложение  4'!E46</f>
        <v>360</v>
      </c>
      <c r="E31" s="21">
        <f>'2017 год Приложение  4'!F46</f>
        <v>-360</v>
      </c>
      <c r="F31" s="21">
        <f>D31+E31</f>
        <v>0</v>
      </c>
    </row>
    <row r="32" spans="1:6" ht="47.25">
      <c r="A32" s="30" t="s">
        <v>75</v>
      </c>
      <c r="B32" s="31" t="s">
        <v>246</v>
      </c>
      <c r="C32" s="31" t="s">
        <v>0</v>
      </c>
      <c r="D32" s="32">
        <f>D33+D48+D81+D63</f>
        <v>574962.3</v>
      </c>
      <c r="E32" s="32">
        <f>E33+E48+E81+E63</f>
        <v>-724.3</v>
      </c>
      <c r="F32" s="32">
        <f>F33+F48+F81+F63</f>
        <v>574238</v>
      </c>
    </row>
    <row r="33" spans="1:6" ht="31.5">
      <c r="A33" s="11" t="s">
        <v>89</v>
      </c>
      <c r="B33" s="12" t="s">
        <v>247</v>
      </c>
      <c r="C33" s="12" t="s">
        <v>0</v>
      </c>
      <c r="D33" s="13">
        <f>D34+D36+D38+D40+D42+D44+D46</f>
        <v>44333.799999999996</v>
      </c>
      <c r="E33" s="13">
        <f>E34+E36+E38+E40+E42+E44+E46</f>
        <v>-766.3</v>
      </c>
      <c r="F33" s="13">
        <f>F34+F36+F38+F40+F42+F44+F46</f>
        <v>43567.5</v>
      </c>
    </row>
    <row r="34" spans="1:6" ht="31.5">
      <c r="A34" s="15" t="s">
        <v>69</v>
      </c>
      <c r="B34" s="43" t="s">
        <v>248</v>
      </c>
      <c r="C34" s="8"/>
      <c r="D34" s="9">
        <f>D35</f>
        <v>9358</v>
      </c>
      <c r="E34" s="9">
        <f>E35</f>
        <v>0</v>
      </c>
      <c r="F34" s="9">
        <f>F35</f>
        <v>9358</v>
      </c>
    </row>
    <row r="35" spans="1:6" ht="31.5">
      <c r="A35" s="119" t="s">
        <v>16</v>
      </c>
      <c r="B35" s="43" t="s">
        <v>248</v>
      </c>
      <c r="C35" s="43" t="s">
        <v>11</v>
      </c>
      <c r="D35" s="21">
        <f>'2017 год Приложение  4'!E50</f>
        <v>9358</v>
      </c>
      <c r="E35" s="21">
        <f>'2017 год Приложение  4'!F50</f>
        <v>0</v>
      </c>
      <c r="F35" s="21">
        <f>'2017 год Приложение  4'!G50</f>
        <v>9358</v>
      </c>
    </row>
    <row r="36" spans="1:6" ht="31.5">
      <c r="A36" s="19" t="s">
        <v>54</v>
      </c>
      <c r="B36" s="43" t="s">
        <v>249</v>
      </c>
      <c r="C36" s="10"/>
      <c r="D36" s="9">
        <f>D37</f>
        <v>22361.6</v>
      </c>
      <c r="E36" s="9">
        <f>E37</f>
        <v>-766.3</v>
      </c>
      <c r="F36" s="9">
        <f>F37</f>
        <v>21595.3</v>
      </c>
    </row>
    <row r="37" spans="1:6" ht="31.5">
      <c r="A37" s="76" t="s">
        <v>16</v>
      </c>
      <c r="B37" s="43" t="s">
        <v>249</v>
      </c>
      <c r="C37" s="43" t="s">
        <v>11</v>
      </c>
      <c r="D37" s="21">
        <f>'2017 год Приложение  4'!E52</f>
        <v>22361.6</v>
      </c>
      <c r="E37" s="21">
        <f>'2017 год Приложение  4'!F52</f>
        <v>-766.3</v>
      </c>
      <c r="F37" s="21">
        <f>'2017 год Приложение  4'!G52</f>
        <v>21595.3</v>
      </c>
    </row>
    <row r="38" spans="1:6" ht="15.75">
      <c r="A38" s="15" t="s">
        <v>79</v>
      </c>
      <c r="B38" s="43" t="s">
        <v>258</v>
      </c>
      <c r="C38" s="10"/>
      <c r="D38" s="21">
        <f>D39</f>
        <v>7234.7</v>
      </c>
      <c r="E38" s="21">
        <f>E39</f>
        <v>0</v>
      </c>
      <c r="F38" s="21">
        <f>F39</f>
        <v>7234.7</v>
      </c>
    </row>
    <row r="39" spans="1:6" ht="31.5">
      <c r="A39" s="76" t="s">
        <v>16</v>
      </c>
      <c r="B39" s="43" t="s">
        <v>258</v>
      </c>
      <c r="C39" s="43" t="s">
        <v>11</v>
      </c>
      <c r="D39" s="21">
        <f>'2017 год Приложение  4'!E287</f>
        <v>7234.7</v>
      </c>
      <c r="E39" s="21">
        <f>'2017 год Приложение  4'!F287</f>
        <v>0</v>
      </c>
      <c r="F39" s="21">
        <f>'2017 год Приложение  4'!G287</f>
        <v>7234.7</v>
      </c>
    </row>
    <row r="40" spans="1:6" ht="63">
      <c r="A40" s="41" t="s">
        <v>270</v>
      </c>
      <c r="B40" s="43" t="s">
        <v>260</v>
      </c>
      <c r="C40" s="64"/>
      <c r="D40" s="21">
        <f>D41</f>
        <v>631.2</v>
      </c>
      <c r="E40" s="21">
        <f>E41</f>
        <v>0</v>
      </c>
      <c r="F40" s="21">
        <f>F41</f>
        <v>631.2</v>
      </c>
    </row>
    <row r="41" spans="1:6" ht="31.5">
      <c r="A41" s="46" t="s">
        <v>16</v>
      </c>
      <c r="B41" s="43" t="s">
        <v>260</v>
      </c>
      <c r="C41" s="43" t="s">
        <v>11</v>
      </c>
      <c r="D41" s="21">
        <f>'2017 год Приложение  4'!E54</f>
        <v>631.2</v>
      </c>
      <c r="E41" s="21">
        <f>'2017 год Приложение  4'!F54</f>
        <v>0</v>
      </c>
      <c r="F41" s="21">
        <f>'2017 год Приложение  4'!G54</f>
        <v>631.2</v>
      </c>
    </row>
    <row r="42" spans="1:6" ht="47.25">
      <c r="A42" s="41" t="s">
        <v>84</v>
      </c>
      <c r="B42" s="43" t="s">
        <v>259</v>
      </c>
      <c r="C42" s="64"/>
      <c r="D42" s="21">
        <f>D43</f>
        <v>3568.4</v>
      </c>
      <c r="E42" s="21">
        <f>E43</f>
        <v>0</v>
      </c>
      <c r="F42" s="21">
        <f>F43</f>
        <v>3568.4</v>
      </c>
    </row>
    <row r="43" spans="1:6" ht="15.75">
      <c r="A43" s="58" t="s">
        <v>12</v>
      </c>
      <c r="B43" s="43" t="s">
        <v>259</v>
      </c>
      <c r="C43" s="43" t="s">
        <v>15</v>
      </c>
      <c r="D43" s="21">
        <f>'2017 год Приложение  4'!E56</f>
        <v>3568.4</v>
      </c>
      <c r="E43" s="21">
        <f>'2017 год Приложение  4'!F56</f>
        <v>0</v>
      </c>
      <c r="F43" s="21">
        <f>'2017 год Приложение  4'!G56</f>
        <v>3568.4</v>
      </c>
    </row>
    <row r="44" spans="1:6" ht="47.25">
      <c r="A44" s="41" t="s">
        <v>341</v>
      </c>
      <c r="B44" s="43" t="s">
        <v>340</v>
      </c>
      <c r="C44" s="43"/>
      <c r="D44" s="21">
        <f>D45</f>
        <v>909.9</v>
      </c>
      <c r="E44" s="21">
        <f>E45</f>
        <v>0</v>
      </c>
      <c r="F44" s="21">
        <f>F45</f>
        <v>909.9</v>
      </c>
    </row>
    <row r="45" spans="1:6" ht="15.75">
      <c r="A45" s="48" t="s">
        <v>48</v>
      </c>
      <c r="B45" s="43" t="s">
        <v>340</v>
      </c>
      <c r="C45" s="43" t="s">
        <v>49</v>
      </c>
      <c r="D45" s="21">
        <f>'2017 год Приложение  4'!E58</f>
        <v>909.9</v>
      </c>
      <c r="E45" s="21">
        <f>'2017 год Приложение  4'!F58</f>
        <v>0</v>
      </c>
      <c r="F45" s="21">
        <f>D45+E45</f>
        <v>909.9</v>
      </c>
    </row>
    <row r="46" spans="1:6" ht="31.5">
      <c r="A46" s="152" t="s">
        <v>346</v>
      </c>
      <c r="B46" s="43" t="s">
        <v>347</v>
      </c>
      <c r="C46" s="43"/>
      <c r="D46" s="21">
        <f>D47</f>
        <v>270</v>
      </c>
      <c r="E46" s="21">
        <f>E47</f>
        <v>0</v>
      </c>
      <c r="F46" s="21">
        <f>F47</f>
        <v>270</v>
      </c>
    </row>
    <row r="47" spans="1:6" ht="15.75">
      <c r="A47" s="48" t="s">
        <v>48</v>
      </c>
      <c r="B47" s="153" t="s">
        <v>347</v>
      </c>
      <c r="C47" s="43" t="s">
        <v>49</v>
      </c>
      <c r="D47" s="21">
        <f>'2017 год Приложение  4'!E60</f>
        <v>270</v>
      </c>
      <c r="E47" s="21">
        <f>'2017 год Приложение  4'!F60</f>
        <v>0</v>
      </c>
      <c r="F47" s="21">
        <f>D47+E47</f>
        <v>270</v>
      </c>
    </row>
    <row r="48" spans="1:6" ht="47.25">
      <c r="A48" s="11" t="s">
        <v>87</v>
      </c>
      <c r="B48" s="12" t="s">
        <v>250</v>
      </c>
      <c r="C48" s="12" t="s">
        <v>0</v>
      </c>
      <c r="D48" s="13">
        <f>D59+D53+D56+D51+D49</f>
        <v>483602.00000000006</v>
      </c>
      <c r="E48" s="13">
        <f>E59+E53+E56+E51+E49</f>
        <v>0</v>
      </c>
      <c r="F48" s="13">
        <f>F59+F53+F56+F51+F49</f>
        <v>483601.99999999994</v>
      </c>
    </row>
    <row r="49" spans="1:6" ht="47.25">
      <c r="A49" s="143" t="s">
        <v>325</v>
      </c>
      <c r="B49" s="36" t="s">
        <v>326</v>
      </c>
      <c r="C49" s="36"/>
      <c r="D49" s="37">
        <f>D50</f>
        <v>800</v>
      </c>
      <c r="E49" s="37">
        <f>E50</f>
        <v>0</v>
      </c>
      <c r="F49" s="37">
        <f>F50</f>
        <v>800</v>
      </c>
    </row>
    <row r="50" spans="1:6" ht="31.5">
      <c r="A50" s="135" t="s">
        <v>33</v>
      </c>
      <c r="B50" s="36" t="s">
        <v>326</v>
      </c>
      <c r="C50" s="36" t="s">
        <v>28</v>
      </c>
      <c r="D50" s="37">
        <f>'2017 год Приложение  4'!E63</f>
        <v>800</v>
      </c>
      <c r="E50" s="37">
        <f>'2017 год Приложение  4'!F63</f>
        <v>0</v>
      </c>
      <c r="F50" s="37">
        <f>D50+E50</f>
        <v>800</v>
      </c>
    </row>
    <row r="51" spans="1:6" ht="31.5">
      <c r="A51" s="48" t="s">
        <v>324</v>
      </c>
      <c r="B51" s="36" t="s">
        <v>322</v>
      </c>
      <c r="C51" s="36"/>
      <c r="D51" s="37">
        <f>D52</f>
        <v>76.7</v>
      </c>
      <c r="E51" s="37">
        <f>E52</f>
        <v>-29.4</v>
      </c>
      <c r="F51" s="37">
        <f>F52</f>
        <v>47.300000000000004</v>
      </c>
    </row>
    <row r="52" spans="1:6" ht="31.5">
      <c r="A52" s="41" t="s">
        <v>16</v>
      </c>
      <c r="B52" s="36" t="s">
        <v>322</v>
      </c>
      <c r="C52" s="36" t="s">
        <v>11</v>
      </c>
      <c r="D52" s="37">
        <f>'2017 год Приложение  4'!E65</f>
        <v>76.7</v>
      </c>
      <c r="E52" s="37">
        <f>'2017 год Приложение  4'!F65</f>
        <v>-29.4</v>
      </c>
      <c r="F52" s="37">
        <f>D52+E52</f>
        <v>47.300000000000004</v>
      </c>
    </row>
    <row r="53" spans="1:6" ht="63">
      <c r="A53" s="23" t="s">
        <v>306</v>
      </c>
      <c r="B53" s="43" t="s">
        <v>308</v>
      </c>
      <c r="C53" s="136"/>
      <c r="D53" s="137">
        <f>D54+D55</f>
        <v>228325.4</v>
      </c>
      <c r="E53" s="137">
        <f>E54+E55</f>
        <v>0</v>
      </c>
      <c r="F53" s="137">
        <f>F54+F55</f>
        <v>228325.4</v>
      </c>
    </row>
    <row r="54" spans="1:6" ht="31.5">
      <c r="A54" s="139" t="s">
        <v>33</v>
      </c>
      <c r="B54" s="138" t="s">
        <v>308</v>
      </c>
      <c r="C54" s="136" t="s">
        <v>28</v>
      </c>
      <c r="D54" s="137">
        <f>'2017 год Приложение  4'!E67</f>
        <v>50950</v>
      </c>
      <c r="E54" s="137">
        <f>'2017 год Приложение  4'!F67</f>
        <v>0</v>
      </c>
      <c r="F54" s="137">
        <f>'2017 год Приложение  4'!G67</f>
        <v>50950</v>
      </c>
    </row>
    <row r="55" spans="1:6" ht="15.75">
      <c r="A55" s="135" t="s">
        <v>12</v>
      </c>
      <c r="B55" s="138" t="s">
        <v>308</v>
      </c>
      <c r="C55" s="136" t="s">
        <v>15</v>
      </c>
      <c r="D55" s="137">
        <f>'2017 год Приложение  4'!E290</f>
        <v>177375.4</v>
      </c>
      <c r="E55" s="137">
        <f>'2017 год Приложение  4'!F290</f>
        <v>0</v>
      </c>
      <c r="F55" s="137">
        <f>'2017 год Приложение  4'!G290</f>
        <v>177375.4</v>
      </c>
    </row>
    <row r="56" spans="1:6" ht="63">
      <c r="A56" s="23" t="s">
        <v>263</v>
      </c>
      <c r="B56" s="138" t="s">
        <v>307</v>
      </c>
      <c r="C56" s="136"/>
      <c r="D56" s="137">
        <f>D57+D58</f>
        <v>120235.9</v>
      </c>
      <c r="E56" s="137">
        <f>E57+E58</f>
        <v>0</v>
      </c>
      <c r="F56" s="137">
        <f>F57+F58</f>
        <v>120235.9</v>
      </c>
    </row>
    <row r="57" spans="1:6" ht="31.5">
      <c r="A57" s="139" t="s">
        <v>33</v>
      </c>
      <c r="B57" s="138" t="s">
        <v>307</v>
      </c>
      <c r="C57" s="136" t="s">
        <v>28</v>
      </c>
      <c r="D57" s="137">
        <f>'2017 год Приложение  4'!E69</f>
        <v>49055.9</v>
      </c>
      <c r="E57" s="137">
        <f>'2017 год Приложение  4'!F69</f>
        <v>0</v>
      </c>
      <c r="F57" s="137">
        <f>'2017 год Приложение  4'!G69</f>
        <v>49055.9</v>
      </c>
    </row>
    <row r="58" spans="1:6" ht="15.75">
      <c r="A58" s="139" t="s">
        <v>12</v>
      </c>
      <c r="B58" s="138" t="s">
        <v>307</v>
      </c>
      <c r="C58" s="136" t="s">
        <v>15</v>
      </c>
      <c r="D58" s="137">
        <f>'2017 год Приложение  4'!E292</f>
        <v>71180</v>
      </c>
      <c r="E58" s="137">
        <f>'2017 год Приложение  4'!F292</f>
        <v>0</v>
      </c>
      <c r="F58" s="137">
        <f>'2017 год Приложение  4'!G292</f>
        <v>71180</v>
      </c>
    </row>
    <row r="59" spans="1:6" ht="63">
      <c r="A59" s="23" t="s">
        <v>263</v>
      </c>
      <c r="B59" s="43" t="s">
        <v>268</v>
      </c>
      <c r="C59" s="43"/>
      <c r="D59" s="44">
        <f>D61+D62+D60</f>
        <v>134164</v>
      </c>
      <c r="E59" s="44">
        <f>E61+E62+E60</f>
        <v>29.4</v>
      </c>
      <c r="F59" s="44">
        <f>F61+F62+F60</f>
        <v>134193.4</v>
      </c>
    </row>
    <row r="60" spans="1:6" ht="31.5">
      <c r="A60" s="41" t="s">
        <v>16</v>
      </c>
      <c r="B60" s="43" t="s">
        <v>268</v>
      </c>
      <c r="C60" s="43" t="s">
        <v>11</v>
      </c>
      <c r="D60" s="44">
        <f>'2017 год Приложение  4'!E294+'2017 год Приложение  4'!E71</f>
        <v>327.4</v>
      </c>
      <c r="E60" s="44">
        <f>'2017 год Приложение  4'!F294+'2017 год Приложение  4'!F71</f>
        <v>29.4</v>
      </c>
      <c r="F60" s="44">
        <f>D60+E60</f>
        <v>356.79999999999995</v>
      </c>
    </row>
    <row r="61" spans="1:6" ht="31.5">
      <c r="A61" s="23" t="s">
        <v>33</v>
      </c>
      <c r="B61" s="43" t="s">
        <v>268</v>
      </c>
      <c r="C61" s="43" t="s">
        <v>28</v>
      </c>
      <c r="D61" s="21">
        <f>'2017 год Приложение  4'!E72</f>
        <v>121710.4</v>
      </c>
      <c r="E61" s="21">
        <f>'2017 год Приложение  4'!F72</f>
        <v>0</v>
      </c>
      <c r="F61" s="21">
        <f>'2017 год Приложение  4'!G72</f>
        <v>121710.4</v>
      </c>
    </row>
    <row r="62" spans="1:6" ht="15.75">
      <c r="A62" s="23" t="s">
        <v>12</v>
      </c>
      <c r="B62" s="43" t="s">
        <v>268</v>
      </c>
      <c r="C62" s="43" t="s">
        <v>15</v>
      </c>
      <c r="D62" s="21">
        <f>'2017 год Приложение  4'!E295</f>
        <v>12126.2</v>
      </c>
      <c r="E62" s="21">
        <f>'2017 год Приложение  4'!F295</f>
        <v>0</v>
      </c>
      <c r="F62" s="21">
        <f>'2017 год Приложение  4'!G295</f>
        <v>12126.2</v>
      </c>
    </row>
    <row r="63" spans="1:6" ht="31.5">
      <c r="A63" s="11" t="s">
        <v>387</v>
      </c>
      <c r="B63" s="12" t="s">
        <v>251</v>
      </c>
      <c r="C63" s="12" t="s">
        <v>0</v>
      </c>
      <c r="D63" s="13">
        <f>D64+D66+D70+D75+D79+D68+D73+D77</f>
        <v>46826.5</v>
      </c>
      <c r="E63" s="13">
        <f>E64+E66+E70+E75+E79+E68+E73+E77</f>
        <v>42</v>
      </c>
      <c r="F63" s="13">
        <f>F64+F66+F70+F75+F79+F68+F73+F77</f>
        <v>46868.5</v>
      </c>
    </row>
    <row r="64" spans="1:6" ht="31.5">
      <c r="A64" s="15" t="s">
        <v>42</v>
      </c>
      <c r="B64" s="16" t="s">
        <v>252</v>
      </c>
      <c r="C64" s="65"/>
      <c r="D64" s="44">
        <f>D65</f>
        <v>921.4</v>
      </c>
      <c r="E64" s="44">
        <f>E65</f>
        <v>0</v>
      </c>
      <c r="F64" s="44">
        <f>F65</f>
        <v>921.4</v>
      </c>
    </row>
    <row r="65" spans="1:6" ht="31.5">
      <c r="A65" s="76" t="s">
        <v>16</v>
      </c>
      <c r="B65" s="16" t="s">
        <v>252</v>
      </c>
      <c r="C65" s="43" t="s">
        <v>11</v>
      </c>
      <c r="D65" s="21">
        <f>'2017 год Приложение  4'!E75</f>
        <v>921.4</v>
      </c>
      <c r="E65" s="21">
        <f>'2017 год Приложение  4'!F75</f>
        <v>0</v>
      </c>
      <c r="F65" s="21">
        <f>'2017 год Приложение  4'!G75</f>
        <v>921.4</v>
      </c>
    </row>
    <row r="66" spans="1:6" ht="31.5">
      <c r="A66" s="15" t="s">
        <v>42</v>
      </c>
      <c r="B66" s="16" t="s">
        <v>264</v>
      </c>
      <c r="C66" s="16"/>
      <c r="D66" s="44">
        <f>D67</f>
        <v>3103.1</v>
      </c>
      <c r="E66" s="44">
        <f>E67</f>
        <v>0</v>
      </c>
      <c r="F66" s="44">
        <f>F67</f>
        <v>3103.1</v>
      </c>
    </row>
    <row r="67" spans="1:6" ht="31.5">
      <c r="A67" s="76" t="s">
        <v>16</v>
      </c>
      <c r="B67" s="16" t="s">
        <v>264</v>
      </c>
      <c r="C67" s="43" t="s">
        <v>11</v>
      </c>
      <c r="D67" s="21">
        <f>'2017 год Приложение  4'!E77</f>
        <v>3103.1</v>
      </c>
      <c r="E67" s="21">
        <f>'2017 год Приложение  4'!F77</f>
        <v>0</v>
      </c>
      <c r="F67" s="21">
        <f>'2017 год Приложение  4'!G77</f>
        <v>3103.1</v>
      </c>
    </row>
    <row r="68" spans="1:6" ht="31.5">
      <c r="A68" s="41" t="s">
        <v>43</v>
      </c>
      <c r="B68" s="22" t="s">
        <v>253</v>
      </c>
      <c r="C68" s="22"/>
      <c r="D68" s="21">
        <f>D69</f>
        <v>239.3</v>
      </c>
      <c r="E68" s="21">
        <f>E69</f>
        <v>0</v>
      </c>
      <c r="F68" s="21">
        <f>F69</f>
        <v>239.3</v>
      </c>
    </row>
    <row r="69" spans="1:6" ht="31.5">
      <c r="A69" s="76" t="s">
        <v>16</v>
      </c>
      <c r="B69" s="22" t="s">
        <v>253</v>
      </c>
      <c r="C69" s="22" t="s">
        <v>11</v>
      </c>
      <c r="D69" s="21">
        <f>'2017 год Приложение  4'!E79</f>
        <v>239.3</v>
      </c>
      <c r="E69" s="21">
        <f>'2017 год Приложение  4'!F79</f>
        <v>0</v>
      </c>
      <c r="F69" s="21">
        <f>'2017 год Приложение  4'!G79</f>
        <v>239.3</v>
      </c>
    </row>
    <row r="70" spans="1:6" ht="31.5">
      <c r="A70" s="41" t="s">
        <v>43</v>
      </c>
      <c r="B70" s="16" t="s">
        <v>265</v>
      </c>
      <c r="C70" s="43"/>
      <c r="D70" s="44">
        <f>D71+D72</f>
        <v>14775</v>
      </c>
      <c r="E70" s="44">
        <f>E71+E72</f>
        <v>0</v>
      </c>
      <c r="F70" s="44">
        <f>F71+F72</f>
        <v>14775</v>
      </c>
    </row>
    <row r="71" spans="1:6" ht="31.5">
      <c r="A71" s="46" t="s">
        <v>16</v>
      </c>
      <c r="B71" s="16" t="s">
        <v>265</v>
      </c>
      <c r="C71" s="43" t="s">
        <v>11</v>
      </c>
      <c r="D71" s="21">
        <f>'2017 год Приложение  4'!E81</f>
        <v>12846.5</v>
      </c>
      <c r="E71" s="21">
        <f>'2017 год Приложение  4'!F81</f>
        <v>0</v>
      </c>
      <c r="F71" s="21">
        <f>'2017 год Приложение  4'!G81</f>
        <v>12846.5</v>
      </c>
    </row>
    <row r="72" spans="1:6" ht="15.75">
      <c r="A72" s="79" t="s">
        <v>48</v>
      </c>
      <c r="B72" s="16" t="s">
        <v>265</v>
      </c>
      <c r="C72" s="43" t="s">
        <v>49</v>
      </c>
      <c r="D72" s="21">
        <f>'2017 год Приложение  4'!E82</f>
        <v>1928.5</v>
      </c>
      <c r="E72" s="21">
        <f>'2017 год Приложение  4'!F82</f>
        <v>0</v>
      </c>
      <c r="F72" s="21">
        <f>'2017 год Приложение  4'!G82</f>
        <v>1928.5</v>
      </c>
    </row>
    <row r="73" spans="1:6" ht="31.5">
      <c r="A73" s="46" t="s">
        <v>354</v>
      </c>
      <c r="B73" s="16" t="s">
        <v>355</v>
      </c>
      <c r="C73" s="43"/>
      <c r="D73" s="21">
        <f>D74</f>
        <v>21428.7</v>
      </c>
      <c r="E73" s="21">
        <f>E74</f>
        <v>0</v>
      </c>
      <c r="F73" s="21">
        <f>D73+E73</f>
        <v>21428.7</v>
      </c>
    </row>
    <row r="74" spans="1:6" ht="15.75">
      <c r="A74" s="79" t="s">
        <v>48</v>
      </c>
      <c r="B74" s="16" t="s">
        <v>355</v>
      </c>
      <c r="C74" s="43" t="s">
        <v>49</v>
      </c>
      <c r="D74" s="21">
        <f>'2017 год Приложение  4'!E84</f>
        <v>21428.7</v>
      </c>
      <c r="E74" s="21">
        <f>'2017 год Приложение  4'!F84</f>
        <v>0</v>
      </c>
      <c r="F74" s="21">
        <f>D74+E74</f>
        <v>21428.7</v>
      </c>
    </row>
    <row r="75" spans="1:6" ht="31.5">
      <c r="A75" s="41" t="s">
        <v>44</v>
      </c>
      <c r="B75" s="43" t="s">
        <v>254</v>
      </c>
      <c r="C75" s="65"/>
      <c r="D75" s="44">
        <f>D76</f>
        <v>3718.2</v>
      </c>
      <c r="E75" s="44">
        <f>E76</f>
        <v>0</v>
      </c>
      <c r="F75" s="44">
        <f>F76</f>
        <v>3718.2</v>
      </c>
    </row>
    <row r="76" spans="1:6" ht="31.5">
      <c r="A76" s="41" t="s">
        <v>16</v>
      </c>
      <c r="B76" s="43" t="s">
        <v>254</v>
      </c>
      <c r="C76" s="43" t="s">
        <v>11</v>
      </c>
      <c r="D76" s="44">
        <f>'2017 год Приложение  4'!E86</f>
        <v>3718.2</v>
      </c>
      <c r="E76" s="44">
        <f>'2017 год Приложение  4'!F86</f>
        <v>0</v>
      </c>
      <c r="F76" s="44">
        <f>'2017 год Приложение  4'!G86</f>
        <v>3718.2</v>
      </c>
    </row>
    <row r="77" spans="1:6" ht="15.75">
      <c r="A77" s="46" t="s">
        <v>368</v>
      </c>
      <c r="B77" s="16" t="s">
        <v>367</v>
      </c>
      <c r="C77" s="43"/>
      <c r="D77" s="44">
        <f>D78</f>
        <v>20</v>
      </c>
      <c r="E77" s="44">
        <f>E78</f>
        <v>0</v>
      </c>
      <c r="F77" s="44">
        <f>F78</f>
        <v>20</v>
      </c>
    </row>
    <row r="78" spans="1:6" ht="31.5">
      <c r="A78" s="46" t="s">
        <v>16</v>
      </c>
      <c r="B78" s="16" t="s">
        <v>367</v>
      </c>
      <c r="C78" s="43" t="s">
        <v>11</v>
      </c>
      <c r="D78" s="44">
        <f>'2017 год Приложение  4'!E88</f>
        <v>20</v>
      </c>
      <c r="E78" s="44">
        <f>'2017 год Приложение  4'!F88</f>
        <v>0</v>
      </c>
      <c r="F78" s="44">
        <f>D78+E78</f>
        <v>20</v>
      </c>
    </row>
    <row r="79" spans="1:6" ht="63">
      <c r="A79" s="41" t="s">
        <v>45</v>
      </c>
      <c r="B79" s="36" t="s">
        <v>266</v>
      </c>
      <c r="C79" s="43"/>
      <c r="D79" s="44">
        <f>D80</f>
        <v>2620.8</v>
      </c>
      <c r="E79" s="44">
        <f>E80</f>
        <v>42</v>
      </c>
      <c r="F79" s="44">
        <f>F80</f>
        <v>2662.8</v>
      </c>
    </row>
    <row r="80" spans="1:6" ht="15.75">
      <c r="A80" s="76" t="s">
        <v>12</v>
      </c>
      <c r="B80" s="36" t="s">
        <v>266</v>
      </c>
      <c r="C80" s="43" t="s">
        <v>15</v>
      </c>
      <c r="D80" s="21">
        <f>'2017 год Приложение  4'!E90</f>
        <v>2620.8</v>
      </c>
      <c r="E80" s="21">
        <f>'2017 год Приложение  4'!F90</f>
        <v>42</v>
      </c>
      <c r="F80" s="21">
        <f>'2017 год Приложение  4'!G90</f>
        <v>2662.8</v>
      </c>
    </row>
    <row r="81" spans="1:6" ht="47.25">
      <c r="A81" s="11" t="s">
        <v>70</v>
      </c>
      <c r="B81" s="12" t="s">
        <v>255</v>
      </c>
      <c r="C81" s="12" t="s">
        <v>0</v>
      </c>
      <c r="D81" s="13">
        <f>D84+D82</f>
        <v>200</v>
      </c>
      <c r="E81" s="13">
        <f>E84+E82</f>
        <v>0</v>
      </c>
      <c r="F81" s="13">
        <f>F84+F82</f>
        <v>200</v>
      </c>
    </row>
    <row r="82" spans="1:6" ht="31.5">
      <c r="A82" s="23" t="s">
        <v>71</v>
      </c>
      <c r="B82" s="28" t="s">
        <v>256</v>
      </c>
      <c r="C82" s="43"/>
      <c r="D82" s="44">
        <f>D83</f>
        <v>50</v>
      </c>
      <c r="E82" s="44">
        <f>E83</f>
        <v>0</v>
      </c>
      <c r="F82" s="44">
        <f>F83</f>
        <v>50</v>
      </c>
    </row>
    <row r="83" spans="1:6" ht="15.75">
      <c r="A83" s="41" t="s">
        <v>31</v>
      </c>
      <c r="B83" s="28" t="s">
        <v>256</v>
      </c>
      <c r="C83" s="22" t="s">
        <v>20</v>
      </c>
      <c r="D83" s="44">
        <f>'2017 год Приложение  4'!E93</f>
        <v>50</v>
      </c>
      <c r="E83" s="44">
        <f>'2017 год Приложение  4'!F93</f>
        <v>0</v>
      </c>
      <c r="F83" s="44">
        <f>'2017 год Приложение  4'!G93</f>
        <v>50</v>
      </c>
    </row>
    <row r="84" spans="1:6" ht="31.5">
      <c r="A84" s="41" t="s">
        <v>55</v>
      </c>
      <c r="B84" s="28" t="s">
        <v>257</v>
      </c>
      <c r="C84" s="22"/>
      <c r="D84" s="21">
        <f>D85</f>
        <v>150</v>
      </c>
      <c r="E84" s="21">
        <f>E85</f>
        <v>0</v>
      </c>
      <c r="F84" s="21">
        <f>F85</f>
        <v>150</v>
      </c>
    </row>
    <row r="85" spans="1:6" ht="31.5">
      <c r="A85" s="76" t="s">
        <v>16</v>
      </c>
      <c r="B85" s="28" t="s">
        <v>257</v>
      </c>
      <c r="C85" s="43" t="s">
        <v>11</v>
      </c>
      <c r="D85" s="21">
        <f>'2017 год Приложение  4'!E95</f>
        <v>150</v>
      </c>
      <c r="E85" s="21">
        <f>'2017 год Приложение  4'!F95</f>
        <v>0</v>
      </c>
      <c r="F85" s="21">
        <f>'2017 год Приложение  4'!G95</f>
        <v>150</v>
      </c>
    </row>
    <row r="86" spans="1:6" ht="31.5">
      <c r="A86" s="30" t="s">
        <v>92</v>
      </c>
      <c r="B86" s="31" t="s">
        <v>164</v>
      </c>
      <c r="C86" s="31" t="s">
        <v>0</v>
      </c>
      <c r="D86" s="32">
        <f>D87+D103+D121+D136+D141</f>
        <v>1057341.9000000001</v>
      </c>
      <c r="E86" s="32">
        <f>E87+E103+E121+E136+E141</f>
        <v>169.39999999999986</v>
      </c>
      <c r="F86" s="32">
        <f>F87+F103+F121+F136+F141</f>
        <v>1057511.3</v>
      </c>
    </row>
    <row r="87" spans="1:6" ht="31.5">
      <c r="A87" s="11" t="s">
        <v>109</v>
      </c>
      <c r="B87" s="12" t="s">
        <v>165</v>
      </c>
      <c r="C87" s="12" t="s">
        <v>0</v>
      </c>
      <c r="D87" s="13">
        <f>D88+D96+D94+D99+D92+D90+D101</f>
        <v>389233.1000000001</v>
      </c>
      <c r="E87" s="13">
        <f>E88+E96+E94+E99+E92+E90+E101</f>
        <v>772.5</v>
      </c>
      <c r="F87" s="13">
        <f>F88+F96+F94+F99+F92+F90+F101</f>
        <v>390005.6000000001</v>
      </c>
    </row>
    <row r="88" spans="1:6" ht="31.5">
      <c r="A88" s="41" t="s">
        <v>29</v>
      </c>
      <c r="B88" s="43" t="s">
        <v>163</v>
      </c>
      <c r="C88" s="43"/>
      <c r="D88" s="44">
        <f>D89</f>
        <v>70426.1</v>
      </c>
      <c r="E88" s="44">
        <f>E89</f>
        <v>-762.2</v>
      </c>
      <c r="F88" s="44">
        <f>F89</f>
        <v>69663.90000000001</v>
      </c>
    </row>
    <row r="89" spans="1:6" ht="31.5">
      <c r="A89" s="41" t="s">
        <v>13</v>
      </c>
      <c r="B89" s="43" t="s">
        <v>163</v>
      </c>
      <c r="C89" s="43" t="s">
        <v>14</v>
      </c>
      <c r="D89" s="44">
        <f>'2017 год Приложение  4'!E317</f>
        <v>70426.1</v>
      </c>
      <c r="E89" s="44">
        <f>'2017 год Приложение  4'!F317</f>
        <v>-762.2</v>
      </c>
      <c r="F89" s="44">
        <f>'2017 год Приложение  4'!G317</f>
        <v>69663.90000000001</v>
      </c>
    </row>
    <row r="90" spans="1:6" ht="31.5">
      <c r="A90" s="41" t="s">
        <v>348</v>
      </c>
      <c r="B90" s="43" t="s">
        <v>321</v>
      </c>
      <c r="C90" s="43"/>
      <c r="D90" s="44">
        <f>D91</f>
        <v>346.4</v>
      </c>
      <c r="E90" s="44">
        <f>E91</f>
        <v>0</v>
      </c>
      <c r="F90" s="44">
        <f>F91</f>
        <v>346.4</v>
      </c>
    </row>
    <row r="91" spans="1:6" ht="31.5">
      <c r="A91" s="41" t="s">
        <v>13</v>
      </c>
      <c r="B91" s="43" t="s">
        <v>321</v>
      </c>
      <c r="C91" s="43" t="s">
        <v>14</v>
      </c>
      <c r="D91" s="44">
        <f>'2017 год Приложение  4'!E319</f>
        <v>346.4</v>
      </c>
      <c r="E91" s="44">
        <f>'2017 год Приложение  4'!F319</f>
        <v>0</v>
      </c>
      <c r="F91" s="44">
        <f>'2017 год Приложение  4'!G319</f>
        <v>346.4</v>
      </c>
    </row>
    <row r="92" spans="1:6" ht="47.25">
      <c r="A92" s="41" t="s">
        <v>82</v>
      </c>
      <c r="B92" s="43" t="s">
        <v>167</v>
      </c>
      <c r="C92" s="43"/>
      <c r="D92" s="44">
        <f>D93</f>
        <v>283206.9</v>
      </c>
      <c r="E92" s="44">
        <f>E93</f>
        <v>1528.7</v>
      </c>
      <c r="F92" s="44">
        <f>F93</f>
        <v>284735.60000000003</v>
      </c>
    </row>
    <row r="93" spans="1:6" ht="31.5">
      <c r="A93" s="41" t="s">
        <v>13</v>
      </c>
      <c r="B93" s="43" t="s">
        <v>167</v>
      </c>
      <c r="C93" s="43" t="s">
        <v>14</v>
      </c>
      <c r="D93" s="44">
        <f>'2017 год Приложение  4'!E321</f>
        <v>283206.9</v>
      </c>
      <c r="E93" s="44">
        <f>'2017 год Приложение  4'!F321</f>
        <v>1528.7</v>
      </c>
      <c r="F93" s="44">
        <f>'2017 год Приложение  4'!G321</f>
        <v>284735.60000000003</v>
      </c>
    </row>
    <row r="94" spans="1:6" ht="31.5">
      <c r="A94" s="41" t="s">
        <v>30</v>
      </c>
      <c r="B94" s="43" t="s">
        <v>166</v>
      </c>
      <c r="C94" s="43"/>
      <c r="D94" s="44">
        <f>D95</f>
        <v>9161.6</v>
      </c>
      <c r="E94" s="44">
        <f>E95</f>
        <v>0</v>
      </c>
      <c r="F94" s="44">
        <f>F95</f>
        <v>9161.6</v>
      </c>
    </row>
    <row r="95" spans="1:6" ht="31.5">
      <c r="A95" s="41" t="s">
        <v>13</v>
      </c>
      <c r="B95" s="43" t="s">
        <v>166</v>
      </c>
      <c r="C95" s="43" t="s">
        <v>14</v>
      </c>
      <c r="D95" s="44">
        <f>'2017 год Приложение  4'!E323</f>
        <v>9161.6</v>
      </c>
      <c r="E95" s="44">
        <f>'2017 год Приложение  4'!F323</f>
        <v>0</v>
      </c>
      <c r="F95" s="44">
        <f>'2017 год Приложение  4'!G323</f>
        <v>9161.6</v>
      </c>
    </row>
    <row r="96" spans="1:6" ht="78.75">
      <c r="A96" s="41" t="s">
        <v>81</v>
      </c>
      <c r="B96" s="43" t="s">
        <v>168</v>
      </c>
      <c r="C96" s="43"/>
      <c r="D96" s="44">
        <f>D98+D97</f>
        <v>22273.3</v>
      </c>
      <c r="E96" s="44">
        <f>E98+E97</f>
        <v>0</v>
      </c>
      <c r="F96" s="44">
        <f>F98+F97</f>
        <v>22273.3</v>
      </c>
    </row>
    <row r="97" spans="1:6" ht="15.75">
      <c r="A97" s="41" t="s">
        <v>31</v>
      </c>
      <c r="B97" s="43" t="s">
        <v>168</v>
      </c>
      <c r="C97" s="43" t="s">
        <v>20</v>
      </c>
      <c r="D97" s="44">
        <f>'2017 год Приложение  4'!E325</f>
        <v>365</v>
      </c>
      <c r="E97" s="44">
        <f>'2017 год Приложение  4'!F325</f>
        <v>0</v>
      </c>
      <c r="F97" s="44">
        <f>'2017 год Приложение  4'!G325</f>
        <v>365</v>
      </c>
    </row>
    <row r="98" spans="1:6" ht="31.5">
      <c r="A98" s="41" t="s">
        <v>13</v>
      </c>
      <c r="B98" s="43" t="s">
        <v>168</v>
      </c>
      <c r="C98" s="43" t="s">
        <v>14</v>
      </c>
      <c r="D98" s="44">
        <f>'2017 год Приложение  4'!E326</f>
        <v>21908.3</v>
      </c>
      <c r="E98" s="44">
        <f>'2017 год Приложение  4'!F326</f>
        <v>0</v>
      </c>
      <c r="F98" s="44">
        <f>'2017 год Приложение  4'!G326</f>
        <v>21908.3</v>
      </c>
    </row>
    <row r="99" spans="1:6" ht="94.5">
      <c r="A99" s="58" t="s">
        <v>298</v>
      </c>
      <c r="B99" s="43" t="s">
        <v>169</v>
      </c>
      <c r="C99" s="43"/>
      <c r="D99" s="44">
        <f>D100</f>
        <v>1818.8</v>
      </c>
      <c r="E99" s="44">
        <f>E100</f>
        <v>6</v>
      </c>
      <c r="F99" s="44">
        <f>F100</f>
        <v>1824.8</v>
      </c>
    </row>
    <row r="100" spans="1:6" ht="15.75">
      <c r="A100" s="41" t="s">
        <v>31</v>
      </c>
      <c r="B100" s="43" t="s">
        <v>169</v>
      </c>
      <c r="C100" s="43" t="s">
        <v>20</v>
      </c>
      <c r="D100" s="44">
        <f>'2017 год Приложение  4'!E328</f>
        <v>1818.8</v>
      </c>
      <c r="E100" s="44">
        <f>'2017 год Приложение  4'!F328</f>
        <v>6</v>
      </c>
      <c r="F100" s="44">
        <f>'2017 год Приложение  4'!G328</f>
        <v>1824.8</v>
      </c>
    </row>
    <row r="101" spans="1:6" ht="31.5">
      <c r="A101" s="41" t="s">
        <v>356</v>
      </c>
      <c r="B101" s="43" t="s">
        <v>357</v>
      </c>
      <c r="C101" s="43"/>
      <c r="D101" s="44">
        <f>D102</f>
        <v>2000</v>
      </c>
      <c r="E101" s="44">
        <f>E102</f>
        <v>0</v>
      </c>
      <c r="F101" s="44">
        <f>F102</f>
        <v>2000</v>
      </c>
    </row>
    <row r="102" spans="1:6" ht="31.5">
      <c r="A102" s="41" t="s">
        <v>13</v>
      </c>
      <c r="B102" s="43" t="s">
        <v>357</v>
      </c>
      <c r="C102" s="43" t="s">
        <v>14</v>
      </c>
      <c r="D102" s="44">
        <f>'2017 год Приложение  4'!E330</f>
        <v>2000</v>
      </c>
      <c r="E102" s="44">
        <f>'2017 год Приложение  4'!F330</f>
        <v>0</v>
      </c>
      <c r="F102" s="44">
        <f>'2017 год Приложение  4'!G330</f>
        <v>2000</v>
      </c>
    </row>
    <row r="103" spans="1:6" ht="31.5">
      <c r="A103" s="11" t="s">
        <v>93</v>
      </c>
      <c r="B103" s="12" t="s">
        <v>170</v>
      </c>
      <c r="C103" s="12" t="s">
        <v>0</v>
      </c>
      <c r="D103" s="13">
        <f>D104+D110+D119+D117+D108+D115+D106+D113</f>
        <v>575046.6000000001</v>
      </c>
      <c r="E103" s="13">
        <f>E104+E110+E119+E117+E108+E115+E106+E113</f>
        <v>-1359.1000000000001</v>
      </c>
      <c r="F103" s="13">
        <f>F104+F110+F119+F117+F108+F115+F106+F113</f>
        <v>573687.5</v>
      </c>
    </row>
    <row r="104" spans="1:6" ht="31.5">
      <c r="A104" s="41" t="s">
        <v>29</v>
      </c>
      <c r="B104" s="43" t="s">
        <v>171</v>
      </c>
      <c r="C104" s="43"/>
      <c r="D104" s="44">
        <f>D105</f>
        <v>104769.8</v>
      </c>
      <c r="E104" s="44">
        <f>E105</f>
        <v>165.6</v>
      </c>
      <c r="F104" s="44">
        <f>F105</f>
        <v>104935.40000000001</v>
      </c>
    </row>
    <row r="105" spans="1:6" ht="31.5">
      <c r="A105" s="41" t="s">
        <v>13</v>
      </c>
      <c r="B105" s="43" t="s">
        <v>171</v>
      </c>
      <c r="C105" s="43" t="s">
        <v>14</v>
      </c>
      <c r="D105" s="44">
        <f>'2017 год Приложение  4'!E333</f>
        <v>104769.8</v>
      </c>
      <c r="E105" s="44">
        <f>'2017 год Приложение  4'!F333</f>
        <v>165.6</v>
      </c>
      <c r="F105" s="44">
        <f>'2017 год Приложение  4'!G333</f>
        <v>104935.40000000001</v>
      </c>
    </row>
    <row r="106" spans="1:6" ht="47.25">
      <c r="A106" s="41" t="s">
        <v>365</v>
      </c>
      <c r="B106" s="43" t="s">
        <v>364</v>
      </c>
      <c r="C106" s="43"/>
      <c r="D106" s="44">
        <f>D107</f>
        <v>53.1</v>
      </c>
      <c r="E106" s="44">
        <f>E107</f>
        <v>0</v>
      </c>
      <c r="F106" s="44">
        <f>F107</f>
        <v>53.1</v>
      </c>
    </row>
    <row r="107" spans="1:6" ht="31.5">
      <c r="A107" s="41" t="s">
        <v>13</v>
      </c>
      <c r="B107" s="43" t="s">
        <v>364</v>
      </c>
      <c r="C107" s="43" t="s">
        <v>14</v>
      </c>
      <c r="D107" s="44">
        <f>'2017 год Приложение  4'!E335</f>
        <v>53.1</v>
      </c>
      <c r="E107" s="44">
        <f>'2017 год Приложение  4'!F335</f>
        <v>0</v>
      </c>
      <c r="F107" s="44">
        <f>'2017 год Приложение  4'!G335</f>
        <v>53.1</v>
      </c>
    </row>
    <row r="108" spans="1:6" ht="47.25">
      <c r="A108" s="41" t="s">
        <v>82</v>
      </c>
      <c r="B108" s="43" t="s">
        <v>173</v>
      </c>
      <c r="C108" s="43"/>
      <c r="D108" s="44">
        <f>D109</f>
        <v>438210.6</v>
      </c>
      <c r="E108" s="44">
        <f>E109</f>
        <v>-1528.7</v>
      </c>
      <c r="F108" s="44">
        <f>F109</f>
        <v>436681.89999999997</v>
      </c>
    </row>
    <row r="109" spans="1:6" ht="31.5">
      <c r="A109" s="41" t="s">
        <v>13</v>
      </c>
      <c r="B109" s="43" t="s">
        <v>173</v>
      </c>
      <c r="C109" s="43" t="s">
        <v>14</v>
      </c>
      <c r="D109" s="44">
        <f>'2017 год Приложение  4'!E337</f>
        <v>438210.6</v>
      </c>
      <c r="E109" s="44">
        <f>'2017 год Приложение  4'!F337</f>
        <v>-1528.7</v>
      </c>
      <c r="F109" s="44">
        <f>'2017 год Приложение  4'!G337</f>
        <v>436681.89999999997</v>
      </c>
    </row>
    <row r="110" spans="1:6" ht="31.5">
      <c r="A110" s="41" t="s">
        <v>32</v>
      </c>
      <c r="B110" s="43" t="s">
        <v>181</v>
      </c>
      <c r="C110" s="43"/>
      <c r="D110" s="44">
        <f>D111+D112</f>
        <v>4029.5</v>
      </c>
      <c r="E110" s="44">
        <f>E111+E112</f>
        <v>10</v>
      </c>
      <c r="F110" s="44">
        <f>F111+F112</f>
        <v>4039.5</v>
      </c>
    </row>
    <row r="111" spans="1:6" ht="31.5">
      <c r="A111" s="23" t="s">
        <v>33</v>
      </c>
      <c r="B111" s="43" t="s">
        <v>181</v>
      </c>
      <c r="C111" s="43" t="s">
        <v>28</v>
      </c>
      <c r="D111" s="44">
        <f>'2017 год Приложение  4'!E339</f>
        <v>3164.1</v>
      </c>
      <c r="E111" s="44">
        <f>'2017 год Приложение  4'!F339</f>
        <v>0</v>
      </c>
      <c r="F111" s="44">
        <f>'2017 год Приложение  4'!G339</f>
        <v>3164.1</v>
      </c>
    </row>
    <row r="112" spans="1:6" ht="31.5">
      <c r="A112" s="41" t="s">
        <v>13</v>
      </c>
      <c r="B112" s="43" t="s">
        <v>181</v>
      </c>
      <c r="C112" s="43" t="s">
        <v>14</v>
      </c>
      <c r="D112" s="44">
        <f>'2017 год Приложение  4'!E340</f>
        <v>865.4</v>
      </c>
      <c r="E112" s="44">
        <f>'2017 год Приложение  4'!F340</f>
        <v>10</v>
      </c>
      <c r="F112" s="44">
        <f>'2017 год Приложение  4'!G340</f>
        <v>875.4</v>
      </c>
    </row>
    <row r="113" spans="1:6" ht="47.25">
      <c r="A113" s="41" t="s">
        <v>365</v>
      </c>
      <c r="B113" s="43" t="s">
        <v>366</v>
      </c>
      <c r="C113" s="43"/>
      <c r="D113" s="44">
        <f>D114</f>
        <v>477.8</v>
      </c>
      <c r="E113" s="44">
        <f>E114</f>
        <v>0</v>
      </c>
      <c r="F113" s="44">
        <f>F114</f>
        <v>477.8</v>
      </c>
    </row>
    <row r="114" spans="1:6" ht="31.5">
      <c r="A114" s="41" t="s">
        <v>13</v>
      </c>
      <c r="B114" s="43" t="s">
        <v>366</v>
      </c>
      <c r="C114" s="43" t="s">
        <v>14</v>
      </c>
      <c r="D114" s="44">
        <f>'2017 год Приложение  4'!E342</f>
        <v>477.8</v>
      </c>
      <c r="E114" s="44">
        <f>'2017 год Приложение  4'!F342</f>
        <v>0</v>
      </c>
      <c r="F114" s="44">
        <f>'2017 год Приложение  4'!G342</f>
        <v>477.8</v>
      </c>
    </row>
    <row r="115" spans="1:6" ht="63">
      <c r="A115" s="41" t="s">
        <v>142</v>
      </c>
      <c r="B115" s="28" t="s">
        <v>276</v>
      </c>
      <c r="C115" s="43"/>
      <c r="D115" s="38">
        <f>D116</f>
        <v>23408.8</v>
      </c>
      <c r="E115" s="38">
        <f>E116</f>
        <v>0</v>
      </c>
      <c r="F115" s="38">
        <f>F116</f>
        <v>23408.8</v>
      </c>
    </row>
    <row r="116" spans="1:6" ht="31.5">
      <c r="A116" s="41" t="s">
        <v>13</v>
      </c>
      <c r="B116" s="28" t="s">
        <v>276</v>
      </c>
      <c r="C116" s="43" t="s">
        <v>14</v>
      </c>
      <c r="D116" s="38">
        <f>'2017 год Приложение  4'!E344</f>
        <v>23408.8</v>
      </c>
      <c r="E116" s="38">
        <f>'2017 год Приложение  4'!F344</f>
        <v>0</v>
      </c>
      <c r="F116" s="38">
        <f>'2017 год Приложение  4'!G344</f>
        <v>23408.8</v>
      </c>
    </row>
    <row r="117" spans="1:6" ht="63">
      <c r="A117" s="41" t="s">
        <v>131</v>
      </c>
      <c r="B117" s="43" t="s">
        <v>172</v>
      </c>
      <c r="C117" s="43"/>
      <c r="D117" s="44">
        <f>D118</f>
        <v>18.7</v>
      </c>
      <c r="E117" s="44">
        <f>E118</f>
        <v>0</v>
      </c>
      <c r="F117" s="44">
        <f>F118</f>
        <v>18.7</v>
      </c>
    </row>
    <row r="118" spans="1:6" ht="15.75">
      <c r="A118" s="41" t="s">
        <v>31</v>
      </c>
      <c r="B118" s="43" t="s">
        <v>172</v>
      </c>
      <c r="C118" s="43" t="s">
        <v>20</v>
      </c>
      <c r="D118" s="44">
        <f>'2017 год Приложение  4'!E346</f>
        <v>18.7</v>
      </c>
      <c r="E118" s="44">
        <f>'2017 год Приложение  4'!F346</f>
        <v>0</v>
      </c>
      <c r="F118" s="44">
        <f>'2017 год Приложение  4'!G346</f>
        <v>18.7</v>
      </c>
    </row>
    <row r="119" spans="1:6" ht="94.5">
      <c r="A119" s="58" t="s">
        <v>298</v>
      </c>
      <c r="B119" s="43" t="s">
        <v>174</v>
      </c>
      <c r="C119" s="43"/>
      <c r="D119" s="44">
        <f>D120</f>
        <v>4078.3</v>
      </c>
      <c r="E119" s="44">
        <f>E120</f>
        <v>-6</v>
      </c>
      <c r="F119" s="44">
        <f>F120</f>
        <v>4072.3</v>
      </c>
    </row>
    <row r="120" spans="1:6" ht="15.75">
      <c r="A120" s="41" t="s">
        <v>31</v>
      </c>
      <c r="B120" s="43" t="s">
        <v>174</v>
      </c>
      <c r="C120" s="43" t="s">
        <v>20</v>
      </c>
      <c r="D120" s="44">
        <f>'2017 год Приложение  4'!E348</f>
        <v>4078.3</v>
      </c>
      <c r="E120" s="44">
        <f>'2017 год Приложение  4'!F348</f>
        <v>-6</v>
      </c>
      <c r="F120" s="44">
        <f>'2017 год Приложение  4'!G348</f>
        <v>4072.3</v>
      </c>
    </row>
    <row r="121" spans="1:6" ht="15.75">
      <c r="A121" s="11" t="s">
        <v>94</v>
      </c>
      <c r="B121" s="12" t="s">
        <v>175</v>
      </c>
      <c r="C121" s="12" t="s">
        <v>0</v>
      </c>
      <c r="D121" s="13">
        <f>D122+D128+D132+D134+D130+D124+D126</f>
        <v>29675.6</v>
      </c>
      <c r="E121" s="13">
        <f>E122+E128+E132+E134+E130+E124+E126</f>
        <v>756</v>
      </c>
      <c r="F121" s="13">
        <f>F122+F128+F132+F134+F130+F124+F126</f>
        <v>30431.6</v>
      </c>
    </row>
    <row r="122" spans="1:6" ht="31.5">
      <c r="A122" s="41" t="s">
        <v>29</v>
      </c>
      <c r="B122" s="43" t="s">
        <v>176</v>
      </c>
      <c r="C122" s="43"/>
      <c r="D122" s="44">
        <f>D123</f>
        <v>26477.8</v>
      </c>
      <c r="E122" s="44">
        <f>E123</f>
        <v>756</v>
      </c>
      <c r="F122" s="44">
        <f>F123</f>
        <v>27233.8</v>
      </c>
    </row>
    <row r="123" spans="1:6" ht="31.5">
      <c r="A123" s="41" t="s">
        <v>13</v>
      </c>
      <c r="B123" s="43" t="s">
        <v>176</v>
      </c>
      <c r="C123" s="43" t="s">
        <v>14</v>
      </c>
      <c r="D123" s="44">
        <f>'2017 год Приложение  4'!E351</f>
        <v>26477.8</v>
      </c>
      <c r="E123" s="44">
        <f>'2017 год Приложение  4'!F351</f>
        <v>756</v>
      </c>
      <c r="F123" s="44">
        <f>'2017 год Приложение  4'!G351</f>
        <v>27233.8</v>
      </c>
    </row>
    <row r="124" spans="1:6" ht="63">
      <c r="A124" s="41" t="s">
        <v>376</v>
      </c>
      <c r="B124" s="43" t="s">
        <v>377</v>
      </c>
      <c r="C124" s="43"/>
      <c r="D124" s="44">
        <f>D125</f>
        <v>2114.8</v>
      </c>
      <c r="E124" s="44">
        <f>E125</f>
        <v>0</v>
      </c>
      <c r="F124" s="44">
        <f>F125</f>
        <v>2114.8</v>
      </c>
    </row>
    <row r="125" spans="1:6" ht="31.5">
      <c r="A125" s="41" t="s">
        <v>13</v>
      </c>
      <c r="B125" s="43" t="s">
        <v>377</v>
      </c>
      <c r="C125" s="43" t="s">
        <v>14</v>
      </c>
      <c r="D125" s="44">
        <f>'2017 год Приложение  4'!E353</f>
        <v>2114.8</v>
      </c>
      <c r="E125" s="44">
        <f>'2017 год Приложение  4'!F353</f>
        <v>0</v>
      </c>
      <c r="F125" s="44">
        <f>'2017 год Приложение  4'!G353</f>
        <v>2114.8</v>
      </c>
    </row>
    <row r="126" spans="1:6" ht="31.5">
      <c r="A126" s="41" t="s">
        <v>391</v>
      </c>
      <c r="B126" s="43" t="s">
        <v>390</v>
      </c>
      <c r="C126" s="43"/>
      <c r="D126" s="44">
        <f>D127</f>
        <v>170.1</v>
      </c>
      <c r="E126" s="44">
        <f>E127</f>
        <v>0</v>
      </c>
      <c r="F126" s="44">
        <f>F127</f>
        <v>170.1</v>
      </c>
    </row>
    <row r="127" spans="1:6" ht="31.5">
      <c r="A127" s="41" t="s">
        <v>13</v>
      </c>
      <c r="B127" s="43" t="s">
        <v>390</v>
      </c>
      <c r="C127" s="43" t="s">
        <v>14</v>
      </c>
      <c r="D127" s="44">
        <f>'2017 год Приложение  4'!E355</f>
        <v>170.1</v>
      </c>
      <c r="E127" s="44">
        <f>'2017 год Приложение  4'!F355</f>
        <v>0</v>
      </c>
      <c r="F127" s="44">
        <f>'2017 год Приложение  4'!G355</f>
        <v>170.1</v>
      </c>
    </row>
    <row r="128" spans="1:6" ht="15.75">
      <c r="A128" s="41" t="s">
        <v>111</v>
      </c>
      <c r="B128" s="43" t="s">
        <v>182</v>
      </c>
      <c r="C128" s="43"/>
      <c r="D128" s="44">
        <f>D129</f>
        <v>500</v>
      </c>
      <c r="E128" s="44">
        <f>E129</f>
        <v>0</v>
      </c>
      <c r="F128" s="44">
        <f>F129</f>
        <v>500</v>
      </c>
    </row>
    <row r="129" spans="1:6" ht="31.5">
      <c r="A129" s="128" t="s">
        <v>112</v>
      </c>
      <c r="B129" s="43" t="s">
        <v>182</v>
      </c>
      <c r="C129" s="43" t="s">
        <v>20</v>
      </c>
      <c r="D129" s="44">
        <f>'2017 год Приложение  4'!E99</f>
        <v>500</v>
      </c>
      <c r="E129" s="44">
        <f>'2017 год Приложение  4'!F99</f>
        <v>0</v>
      </c>
      <c r="F129" s="44">
        <f>'2017 год Приложение  4'!G99</f>
        <v>500</v>
      </c>
    </row>
    <row r="130" spans="1:6" ht="94.5">
      <c r="A130" s="58" t="s">
        <v>298</v>
      </c>
      <c r="B130" s="43" t="s">
        <v>177</v>
      </c>
      <c r="C130" s="43"/>
      <c r="D130" s="44">
        <f>D131</f>
        <v>162.9</v>
      </c>
      <c r="E130" s="44">
        <f>E131</f>
        <v>0</v>
      </c>
      <c r="F130" s="44">
        <f>F131</f>
        <v>162.9</v>
      </c>
    </row>
    <row r="131" spans="1:6" ht="31.5">
      <c r="A131" s="41" t="s">
        <v>112</v>
      </c>
      <c r="B131" s="43" t="s">
        <v>177</v>
      </c>
      <c r="C131" s="43" t="s">
        <v>20</v>
      </c>
      <c r="D131" s="44">
        <f>'2017 год Приложение  4'!E357</f>
        <v>162.9</v>
      </c>
      <c r="E131" s="44">
        <f>'2017 год Приложение  4'!F357</f>
        <v>0</v>
      </c>
      <c r="F131" s="44">
        <f>'2017 год Приложение  4'!G357</f>
        <v>162.9</v>
      </c>
    </row>
    <row r="132" spans="1:6" ht="31.5">
      <c r="A132" s="41" t="s">
        <v>143</v>
      </c>
      <c r="B132" s="43" t="s">
        <v>183</v>
      </c>
      <c r="C132" s="43"/>
      <c r="D132" s="44">
        <f>'2017 год Приложение  4'!E101</f>
        <v>60</v>
      </c>
      <c r="E132" s="44">
        <f>'2017 год Приложение  4'!F101</f>
        <v>0</v>
      </c>
      <c r="F132" s="44">
        <f>'2017 год Приложение  4'!G101</f>
        <v>60</v>
      </c>
    </row>
    <row r="133" spans="1:6" ht="31.5">
      <c r="A133" s="41" t="s">
        <v>16</v>
      </c>
      <c r="B133" s="43" t="s">
        <v>183</v>
      </c>
      <c r="C133" s="43" t="s">
        <v>11</v>
      </c>
      <c r="D133" s="44">
        <f>'2017 год Приложение  4'!E101</f>
        <v>60</v>
      </c>
      <c r="E133" s="44">
        <f>'2017 год Приложение  4'!F101</f>
        <v>0</v>
      </c>
      <c r="F133" s="44">
        <f>'2017 год Приложение  4'!G101</f>
        <v>60</v>
      </c>
    </row>
    <row r="134" spans="1:6" ht="47.25">
      <c r="A134" s="41" t="s">
        <v>144</v>
      </c>
      <c r="B134" s="43" t="s">
        <v>184</v>
      </c>
      <c r="C134" s="43"/>
      <c r="D134" s="44">
        <f>D135</f>
        <v>190</v>
      </c>
      <c r="E134" s="44">
        <f>E135</f>
        <v>0</v>
      </c>
      <c r="F134" s="44">
        <f>F135</f>
        <v>190</v>
      </c>
    </row>
    <row r="135" spans="1:6" ht="31.5">
      <c r="A135" s="41" t="s">
        <v>16</v>
      </c>
      <c r="B135" s="43" t="s">
        <v>184</v>
      </c>
      <c r="C135" s="43" t="s">
        <v>11</v>
      </c>
      <c r="D135" s="44">
        <f>'2017 год Приложение  4'!E103</f>
        <v>190</v>
      </c>
      <c r="E135" s="44">
        <f>'2017 год Приложение  4'!F103</f>
        <v>0</v>
      </c>
      <c r="F135" s="44">
        <f>'2017 год Приложение  4'!G103</f>
        <v>190</v>
      </c>
    </row>
    <row r="136" spans="1:6" ht="31.5">
      <c r="A136" s="11" t="s">
        <v>95</v>
      </c>
      <c r="B136" s="12" t="s">
        <v>185</v>
      </c>
      <c r="C136" s="12" t="s">
        <v>0</v>
      </c>
      <c r="D136" s="13">
        <f>D137</f>
        <v>5428.8</v>
      </c>
      <c r="E136" s="13">
        <f>E137</f>
        <v>0</v>
      </c>
      <c r="F136" s="13">
        <f>F137</f>
        <v>5428.8</v>
      </c>
    </row>
    <row r="137" spans="1:6" ht="31.5">
      <c r="A137" s="41" t="s">
        <v>275</v>
      </c>
      <c r="B137" s="43" t="s">
        <v>267</v>
      </c>
      <c r="C137" s="43"/>
      <c r="D137" s="44">
        <f>D139+D140+D138</f>
        <v>5428.8</v>
      </c>
      <c r="E137" s="44">
        <f>E139+E140+E138</f>
        <v>0</v>
      </c>
      <c r="F137" s="44">
        <f>F139+F140+F138</f>
        <v>5428.8</v>
      </c>
    </row>
    <row r="138" spans="1:6" ht="63">
      <c r="A138" s="41" t="s">
        <v>18</v>
      </c>
      <c r="B138" s="43" t="s">
        <v>267</v>
      </c>
      <c r="C138" s="43" t="s">
        <v>19</v>
      </c>
      <c r="D138" s="44">
        <f>'2017 год Приложение  4'!E360</f>
        <v>12.9</v>
      </c>
      <c r="E138" s="44">
        <f>'2017 год Приложение  4'!F360</f>
        <v>0</v>
      </c>
      <c r="F138" s="44">
        <f>'2017 год Приложение  4'!G360</f>
        <v>12.9</v>
      </c>
    </row>
    <row r="139" spans="1:6" ht="31.5">
      <c r="A139" s="41" t="s">
        <v>16</v>
      </c>
      <c r="B139" s="43" t="s">
        <v>267</v>
      </c>
      <c r="C139" s="43" t="s">
        <v>11</v>
      </c>
      <c r="D139" s="44">
        <f>'2017 год Приложение  4'!E361</f>
        <v>498.8</v>
      </c>
      <c r="E139" s="44">
        <f>'2017 год Приложение  4'!F361</f>
        <v>0</v>
      </c>
      <c r="F139" s="44">
        <f>'2017 год Приложение  4'!G361</f>
        <v>498.8</v>
      </c>
    </row>
    <row r="140" spans="1:6" ht="31.5">
      <c r="A140" s="84" t="s">
        <v>13</v>
      </c>
      <c r="B140" s="43" t="s">
        <v>267</v>
      </c>
      <c r="C140" s="43" t="s">
        <v>14</v>
      </c>
      <c r="D140" s="44">
        <f>'2017 год Приложение  4'!E362</f>
        <v>4917.1</v>
      </c>
      <c r="E140" s="44">
        <f>'2017 год Приложение  4'!F362</f>
        <v>0</v>
      </c>
      <c r="F140" s="44">
        <f>'2017 год Приложение  4'!G362</f>
        <v>4917.1</v>
      </c>
    </row>
    <row r="141" spans="1:6" ht="31.5">
      <c r="A141" s="11" t="s">
        <v>88</v>
      </c>
      <c r="B141" s="12" t="s">
        <v>178</v>
      </c>
      <c r="C141" s="12" t="s">
        <v>0</v>
      </c>
      <c r="D141" s="13">
        <f>D142+D146</f>
        <v>57957.8</v>
      </c>
      <c r="E141" s="13">
        <f>E142+E146</f>
        <v>0</v>
      </c>
      <c r="F141" s="13">
        <f>F142+F146</f>
        <v>57957.8</v>
      </c>
    </row>
    <row r="142" spans="1:6" ht="31.5">
      <c r="A142" s="41" t="s">
        <v>17</v>
      </c>
      <c r="B142" s="43" t="s">
        <v>179</v>
      </c>
      <c r="C142" s="43"/>
      <c r="D142" s="44">
        <f>D143+D144+D145</f>
        <v>29890.1</v>
      </c>
      <c r="E142" s="44">
        <f>E143+E144+E145</f>
        <v>0</v>
      </c>
      <c r="F142" s="44">
        <f>F143+F144+F145</f>
        <v>29890.1</v>
      </c>
    </row>
    <row r="143" spans="1:6" ht="63">
      <c r="A143" s="41" t="s">
        <v>18</v>
      </c>
      <c r="B143" s="43" t="s">
        <v>179</v>
      </c>
      <c r="C143" s="43" t="s">
        <v>19</v>
      </c>
      <c r="D143" s="44">
        <f>'2017 год Приложение  4'!E365</f>
        <v>25303.3</v>
      </c>
      <c r="E143" s="44">
        <f>'2017 год Приложение  4'!F365</f>
        <v>0</v>
      </c>
      <c r="F143" s="44">
        <f>'2017 год Приложение  4'!G365</f>
        <v>25303.3</v>
      </c>
    </row>
    <row r="144" spans="1:6" ht="31.5">
      <c r="A144" s="41" t="s">
        <v>16</v>
      </c>
      <c r="B144" s="43" t="s">
        <v>179</v>
      </c>
      <c r="C144" s="43" t="s">
        <v>11</v>
      </c>
      <c r="D144" s="44">
        <f>'2017 год Приложение  4'!E366</f>
        <v>4379.3</v>
      </c>
      <c r="E144" s="44">
        <f>'2017 год Приложение  4'!F366</f>
        <v>0</v>
      </c>
      <c r="F144" s="44">
        <f>'2017 год Приложение  4'!G366</f>
        <v>4379.3</v>
      </c>
    </row>
    <row r="145" spans="1:6" ht="15.75">
      <c r="A145" s="79" t="s">
        <v>12</v>
      </c>
      <c r="B145" s="43" t="s">
        <v>179</v>
      </c>
      <c r="C145" s="43" t="s">
        <v>15</v>
      </c>
      <c r="D145" s="44">
        <f>'2017 год Приложение  4'!E367</f>
        <v>207.5</v>
      </c>
      <c r="E145" s="44">
        <f>'2017 год Приложение  4'!F367</f>
        <v>0</v>
      </c>
      <c r="F145" s="44">
        <f>'2017 год Приложение  4'!G367</f>
        <v>207.5</v>
      </c>
    </row>
    <row r="146" spans="1:6" ht="31.5">
      <c r="A146" s="41" t="s">
        <v>63</v>
      </c>
      <c r="B146" s="43" t="s">
        <v>180</v>
      </c>
      <c r="C146" s="43"/>
      <c r="D146" s="44">
        <f>D147+D148</f>
        <v>28067.7</v>
      </c>
      <c r="E146" s="44">
        <f>E147+E148</f>
        <v>0</v>
      </c>
      <c r="F146" s="44">
        <f>F147+F148</f>
        <v>28067.7</v>
      </c>
    </row>
    <row r="147" spans="1:6" ht="63">
      <c r="A147" s="41" t="s">
        <v>18</v>
      </c>
      <c r="B147" s="43" t="s">
        <v>180</v>
      </c>
      <c r="C147" s="43" t="s">
        <v>19</v>
      </c>
      <c r="D147" s="44">
        <f>'2017 год Приложение  4'!E369</f>
        <v>26706.9</v>
      </c>
      <c r="E147" s="44">
        <f>'2017 год Приложение  4'!F369</f>
        <v>0</v>
      </c>
      <c r="F147" s="44">
        <f>'2017 год Приложение  4'!G369</f>
        <v>26706.9</v>
      </c>
    </row>
    <row r="148" spans="1:6" ht="31.5">
      <c r="A148" s="41" t="s">
        <v>16</v>
      </c>
      <c r="B148" s="43" t="s">
        <v>180</v>
      </c>
      <c r="C148" s="43" t="s">
        <v>11</v>
      </c>
      <c r="D148" s="44">
        <f>'2017 год Приложение  4'!E370</f>
        <v>1360.8</v>
      </c>
      <c r="E148" s="44">
        <f>'2017 год Приложение  4'!F370</f>
        <v>0</v>
      </c>
      <c r="F148" s="44">
        <f>'2017 год Приложение  4'!G370</f>
        <v>1360.8</v>
      </c>
    </row>
    <row r="149" spans="1:6" ht="31.5">
      <c r="A149" s="30" t="s">
        <v>96</v>
      </c>
      <c r="B149" s="31" t="s">
        <v>191</v>
      </c>
      <c r="C149" s="31" t="s">
        <v>0</v>
      </c>
      <c r="D149" s="32">
        <f>D150+D152+D155+D157+D159+D161+D165+D167+D163+D170+D172+D174+D176+D180</f>
        <v>147333.1</v>
      </c>
      <c r="E149" s="32">
        <f>E150+E152+E155+E157+E159+E161+E165+E167+E163+E170+E172+E174+E176+E180</f>
        <v>1067.1</v>
      </c>
      <c r="F149" s="32">
        <f>F150+F152+F155+F157+F159+F161+F165+F167+F163+F170+F172+F174+F176+F180</f>
        <v>148400.19999999998</v>
      </c>
    </row>
    <row r="150" spans="1:6" ht="31.5">
      <c r="A150" s="41" t="s">
        <v>58</v>
      </c>
      <c r="B150" s="43" t="s">
        <v>190</v>
      </c>
      <c r="C150" s="43"/>
      <c r="D150" s="21">
        <f>'2017 год Приложение  4'!E245</f>
        <v>27240.6</v>
      </c>
      <c r="E150" s="21">
        <f>'2017 год Приложение  4'!F245</f>
        <v>0</v>
      </c>
      <c r="F150" s="21">
        <f>'2017 год Приложение  4'!G245</f>
        <v>27240.6</v>
      </c>
    </row>
    <row r="151" spans="1:6" ht="31.5">
      <c r="A151" s="23" t="s">
        <v>13</v>
      </c>
      <c r="B151" s="43" t="s">
        <v>190</v>
      </c>
      <c r="C151" s="43" t="s">
        <v>14</v>
      </c>
      <c r="D151" s="21">
        <f>'2017 год Приложение  4'!E246</f>
        <v>27240.6</v>
      </c>
      <c r="E151" s="21">
        <f>'2017 год Приложение  4'!F246</f>
        <v>0</v>
      </c>
      <c r="F151" s="21">
        <f>'2017 год Приложение  4'!G246</f>
        <v>27240.6</v>
      </c>
    </row>
    <row r="152" spans="1:6" ht="63">
      <c r="A152" s="23" t="s">
        <v>379</v>
      </c>
      <c r="B152" s="43" t="s">
        <v>378</v>
      </c>
      <c r="C152" s="43"/>
      <c r="D152" s="21">
        <f>'2017 год Приложение  4'!E247</f>
        <v>8959.9</v>
      </c>
      <c r="E152" s="21">
        <f>'2017 год Приложение  4'!F247</f>
        <v>0</v>
      </c>
      <c r="F152" s="21">
        <f>'2017 год Приложение  4'!G247</f>
        <v>8959.9</v>
      </c>
    </row>
    <row r="153" spans="1:6" ht="15.75">
      <c r="A153" s="48" t="s">
        <v>48</v>
      </c>
      <c r="B153" s="43" t="s">
        <v>378</v>
      </c>
      <c r="C153" s="43" t="s">
        <v>49</v>
      </c>
      <c r="D153" s="21">
        <f>'2017 год Приложение  4'!E248</f>
        <v>1848.3</v>
      </c>
      <c r="E153" s="21">
        <f>'2017 год Приложение  4'!F248</f>
        <v>0</v>
      </c>
      <c r="F153" s="21">
        <f>'2017 год Приложение  4'!G248</f>
        <v>1848.3</v>
      </c>
    </row>
    <row r="154" spans="1:6" ht="31.5">
      <c r="A154" s="23" t="s">
        <v>13</v>
      </c>
      <c r="B154" s="43" t="s">
        <v>378</v>
      </c>
      <c r="C154" s="43" t="s">
        <v>14</v>
      </c>
      <c r="D154" s="21">
        <f>'2017 год Приложение  4'!E249</f>
        <v>7111.6</v>
      </c>
      <c r="E154" s="21">
        <f>'2017 год Приложение  4'!F249</f>
        <v>0</v>
      </c>
      <c r="F154" s="21">
        <f>'2017 год Приложение  4'!G249</f>
        <v>7111.6</v>
      </c>
    </row>
    <row r="155" spans="1:6" ht="31.5">
      <c r="A155" s="23" t="s">
        <v>361</v>
      </c>
      <c r="B155" s="43" t="s">
        <v>277</v>
      </c>
      <c r="C155" s="43"/>
      <c r="D155" s="21">
        <f>'2017 год Приложение  4'!E250</f>
        <v>50</v>
      </c>
      <c r="E155" s="21">
        <f>'2017 год Приложение  4'!F250</f>
        <v>0</v>
      </c>
      <c r="F155" s="21">
        <f>'2017 год Приложение  4'!G250</f>
        <v>50</v>
      </c>
    </row>
    <row r="156" spans="1:6" ht="31.5">
      <c r="A156" s="23" t="s">
        <v>13</v>
      </c>
      <c r="B156" s="43" t="s">
        <v>277</v>
      </c>
      <c r="C156" s="43" t="s">
        <v>14</v>
      </c>
      <c r="D156" s="21">
        <f>'2017 год Приложение  4'!E251</f>
        <v>50</v>
      </c>
      <c r="E156" s="21">
        <f>'2017 год Приложение  4'!F251</f>
        <v>0</v>
      </c>
      <c r="F156" s="21">
        <f>'2017 год Приложение  4'!G251</f>
        <v>50</v>
      </c>
    </row>
    <row r="157" spans="1:6" ht="15.75">
      <c r="A157" s="23" t="s">
        <v>312</v>
      </c>
      <c r="B157" s="43" t="s">
        <v>313</v>
      </c>
      <c r="C157" s="43"/>
      <c r="D157" s="21">
        <f>'2017 год Приложение  4'!E252</f>
        <v>215.4</v>
      </c>
      <c r="E157" s="21">
        <f>'2017 год Приложение  4'!F252</f>
        <v>0</v>
      </c>
      <c r="F157" s="21">
        <f>'2017 год Приложение  4'!G252</f>
        <v>215.4</v>
      </c>
    </row>
    <row r="158" spans="1:6" ht="31.5">
      <c r="A158" s="77" t="s">
        <v>13</v>
      </c>
      <c r="B158" s="43" t="s">
        <v>313</v>
      </c>
      <c r="C158" s="43" t="s">
        <v>14</v>
      </c>
      <c r="D158" s="21">
        <f>'2017 год Приложение  4'!E253</f>
        <v>215.4</v>
      </c>
      <c r="E158" s="21">
        <f>'2017 год Приложение  4'!F253</f>
        <v>0</v>
      </c>
      <c r="F158" s="21">
        <f>'2017 год Приложение  4'!G253</f>
        <v>215.4</v>
      </c>
    </row>
    <row r="159" spans="1:6" ht="31.5">
      <c r="A159" s="23" t="s">
        <v>363</v>
      </c>
      <c r="B159" s="43" t="s">
        <v>360</v>
      </c>
      <c r="C159" s="43"/>
      <c r="D159" s="21">
        <f>'2017 год Приложение  4'!E254</f>
        <v>918</v>
      </c>
      <c r="E159" s="21">
        <f>'2017 год Приложение  4'!F254</f>
        <v>0</v>
      </c>
      <c r="F159" s="21">
        <f>'2017 год Приложение  4'!G254</f>
        <v>918</v>
      </c>
    </row>
    <row r="160" spans="1:6" ht="31.5">
      <c r="A160" s="23" t="s">
        <v>13</v>
      </c>
      <c r="B160" s="43" t="s">
        <v>360</v>
      </c>
      <c r="C160" s="43" t="s">
        <v>14</v>
      </c>
      <c r="D160" s="21">
        <f>'2017 год Приложение  4'!E255</f>
        <v>918</v>
      </c>
      <c r="E160" s="21">
        <f>'2017 год Приложение  4'!F255</f>
        <v>0</v>
      </c>
      <c r="F160" s="21">
        <f>'2017 год Приложение  4'!G255</f>
        <v>918</v>
      </c>
    </row>
    <row r="161" spans="1:6" ht="31.5">
      <c r="A161" s="41" t="s">
        <v>60</v>
      </c>
      <c r="B161" s="43" t="s">
        <v>192</v>
      </c>
      <c r="C161" s="43"/>
      <c r="D161" s="21">
        <f>'2017 год Приложение  4'!E256</f>
        <v>43707.9</v>
      </c>
      <c r="E161" s="21">
        <f>'2017 год Приложение  4'!F256</f>
        <v>1067.1</v>
      </c>
      <c r="F161" s="21">
        <f>'2017 год Приложение  4'!G256</f>
        <v>44775</v>
      </c>
    </row>
    <row r="162" spans="1:6" ht="31.5">
      <c r="A162" s="77" t="s">
        <v>13</v>
      </c>
      <c r="B162" s="43" t="s">
        <v>192</v>
      </c>
      <c r="C162" s="43" t="s">
        <v>14</v>
      </c>
      <c r="D162" s="21">
        <f>'2017 год Приложение  4'!E257</f>
        <v>43707.9</v>
      </c>
      <c r="E162" s="21">
        <f>'2017 год Приложение  4'!F257</f>
        <v>1067.1</v>
      </c>
      <c r="F162" s="21">
        <f>'2017 год Приложение  4'!G257</f>
        <v>44775</v>
      </c>
    </row>
    <row r="163" spans="1:6" ht="31.5">
      <c r="A163" s="23" t="s">
        <v>363</v>
      </c>
      <c r="B163" s="43" t="s">
        <v>314</v>
      </c>
      <c r="C163" s="43"/>
      <c r="D163" s="21">
        <f>'2017 год Приложение  4'!E258</f>
        <v>152.4</v>
      </c>
      <c r="E163" s="21">
        <f>'2017 год Приложение  4'!F258</f>
        <v>0</v>
      </c>
      <c r="F163" s="21">
        <f>'2017 год Приложение  4'!G258</f>
        <v>152.4</v>
      </c>
    </row>
    <row r="164" spans="1:6" ht="31.5">
      <c r="A164" s="23" t="s">
        <v>13</v>
      </c>
      <c r="B164" s="43" t="s">
        <v>314</v>
      </c>
      <c r="C164" s="43" t="s">
        <v>14</v>
      </c>
      <c r="D164" s="21">
        <f>'2017 год Приложение  4'!E259</f>
        <v>152.4</v>
      </c>
      <c r="E164" s="21">
        <f>'2017 год Приложение  4'!F259</f>
        <v>0</v>
      </c>
      <c r="F164" s="21">
        <f>'2017 год Приложение  4'!G259</f>
        <v>152.4</v>
      </c>
    </row>
    <row r="165" spans="1:6" ht="31.5">
      <c r="A165" s="23" t="s">
        <v>351</v>
      </c>
      <c r="B165" s="43" t="s">
        <v>320</v>
      </c>
      <c r="C165" s="43"/>
      <c r="D165" s="21">
        <f>'2017 год Приложение  4'!E260</f>
        <v>303.5</v>
      </c>
      <c r="E165" s="21">
        <f>'2017 год Приложение  4'!F260</f>
        <v>0</v>
      </c>
      <c r="F165" s="21">
        <f>'2017 год Приложение  4'!G260</f>
        <v>303.5</v>
      </c>
    </row>
    <row r="166" spans="1:6" ht="31.5">
      <c r="A166" s="23" t="s">
        <v>13</v>
      </c>
      <c r="B166" s="43" t="s">
        <v>320</v>
      </c>
      <c r="C166" s="43" t="s">
        <v>14</v>
      </c>
      <c r="D166" s="21">
        <f>'2017 год Приложение  4'!E261</f>
        <v>303.5</v>
      </c>
      <c r="E166" s="21">
        <f>'2017 год Приложение  4'!F261</f>
        <v>0</v>
      </c>
      <c r="F166" s="21">
        <f>'2017 год Приложение  4'!G261</f>
        <v>303.5</v>
      </c>
    </row>
    <row r="167" spans="1:6" ht="63">
      <c r="A167" s="23" t="s">
        <v>379</v>
      </c>
      <c r="B167" s="43" t="s">
        <v>380</v>
      </c>
      <c r="C167" s="43"/>
      <c r="D167" s="21">
        <f>'2017 год Приложение  4'!E262</f>
        <v>12105.2</v>
      </c>
      <c r="E167" s="21">
        <f>'2017 год Приложение  4'!F262</f>
        <v>0</v>
      </c>
      <c r="F167" s="21">
        <f>'2017 год Приложение  4'!G262</f>
        <v>12105.2</v>
      </c>
    </row>
    <row r="168" spans="1:6" ht="15.75">
      <c r="A168" s="23" t="s">
        <v>48</v>
      </c>
      <c r="B168" s="43" t="s">
        <v>380</v>
      </c>
      <c r="C168" s="43" t="s">
        <v>49</v>
      </c>
      <c r="D168" s="21">
        <f>'2017 год Приложение  4'!E263</f>
        <v>1635.1</v>
      </c>
      <c r="E168" s="21">
        <f>'2017 год Приложение  4'!F263</f>
        <v>0</v>
      </c>
      <c r="F168" s="21">
        <f>'2017 год Приложение  4'!G263</f>
        <v>1635.1</v>
      </c>
    </row>
    <row r="169" spans="1:6" ht="31.5">
      <c r="A169" s="23" t="s">
        <v>13</v>
      </c>
      <c r="B169" s="43" t="s">
        <v>380</v>
      </c>
      <c r="C169" s="43" t="s">
        <v>14</v>
      </c>
      <c r="D169" s="21">
        <f>'2017 год Приложение  4'!E264</f>
        <v>10470.1</v>
      </c>
      <c r="E169" s="21">
        <f>'2017 год Приложение  4'!F264</f>
        <v>0</v>
      </c>
      <c r="F169" s="21">
        <f>'2017 год Приложение  4'!G264</f>
        <v>10470.1</v>
      </c>
    </row>
    <row r="170" spans="1:6" ht="47.25">
      <c r="A170" s="41" t="s">
        <v>59</v>
      </c>
      <c r="B170" s="43" t="s">
        <v>193</v>
      </c>
      <c r="C170" s="43"/>
      <c r="D170" s="21">
        <f>'2017 год Приложение  4'!E265</f>
        <v>21036.8</v>
      </c>
      <c r="E170" s="21">
        <f>'2017 год Приложение  4'!F265</f>
        <v>0</v>
      </c>
      <c r="F170" s="21">
        <f>'2017 год Приложение  4'!G265</f>
        <v>21036.8</v>
      </c>
    </row>
    <row r="171" spans="1:6" ht="31.5">
      <c r="A171" s="126" t="s">
        <v>13</v>
      </c>
      <c r="B171" s="43" t="s">
        <v>193</v>
      </c>
      <c r="C171" s="43" t="s">
        <v>14</v>
      </c>
      <c r="D171" s="21">
        <f>'2017 год Приложение  4'!E266</f>
        <v>21036.8</v>
      </c>
      <c r="E171" s="21">
        <f>'2017 год Приложение  4'!F266</f>
        <v>0</v>
      </c>
      <c r="F171" s="21">
        <f>'2017 год Приложение  4'!G266</f>
        <v>21036.8</v>
      </c>
    </row>
    <row r="172" spans="1:6" ht="63">
      <c r="A172" s="23" t="s">
        <v>376</v>
      </c>
      <c r="B172" s="43" t="s">
        <v>381</v>
      </c>
      <c r="C172" s="43"/>
      <c r="D172" s="21">
        <f>'2017 год Приложение  4'!E267</f>
        <v>2015.7</v>
      </c>
      <c r="E172" s="21">
        <f>'2017 год Приложение  4'!F267</f>
        <v>0</v>
      </c>
      <c r="F172" s="21">
        <f>'2017 год Приложение  4'!G267</f>
        <v>2015.7</v>
      </c>
    </row>
    <row r="173" spans="1:6" ht="31.5">
      <c r="A173" s="126" t="s">
        <v>13</v>
      </c>
      <c r="B173" s="43" t="s">
        <v>381</v>
      </c>
      <c r="C173" s="43" t="s">
        <v>14</v>
      </c>
      <c r="D173" s="21">
        <f>'2017 год Приложение  4'!E268</f>
        <v>2015.7</v>
      </c>
      <c r="E173" s="21">
        <f>'2017 год Приложение  4'!F268</f>
        <v>0</v>
      </c>
      <c r="F173" s="21">
        <f>'2017 год Приложение  4'!G268</f>
        <v>2015.7</v>
      </c>
    </row>
    <row r="174" spans="1:6" ht="15.75">
      <c r="A174" s="41" t="s">
        <v>261</v>
      </c>
      <c r="B174" s="43" t="s">
        <v>262</v>
      </c>
      <c r="C174" s="43"/>
      <c r="D174" s="21">
        <f>'2017 год Приложение  4'!E269</f>
        <v>20</v>
      </c>
      <c r="E174" s="21">
        <f>'2017 год Приложение  4'!F269</f>
        <v>0</v>
      </c>
      <c r="F174" s="21">
        <f>'2017 год Приложение  4'!G269</f>
        <v>20</v>
      </c>
    </row>
    <row r="175" spans="1:6" ht="15.75">
      <c r="A175" s="41" t="s">
        <v>31</v>
      </c>
      <c r="B175" s="43" t="s">
        <v>262</v>
      </c>
      <c r="C175" s="43" t="s">
        <v>20</v>
      </c>
      <c r="D175" s="21">
        <f>'2017 год Приложение  4'!E270</f>
        <v>20</v>
      </c>
      <c r="E175" s="21">
        <f>'2017 год Приложение  4'!F270</f>
        <v>0</v>
      </c>
      <c r="F175" s="21">
        <f>'2017 год Приложение  4'!G270</f>
        <v>20</v>
      </c>
    </row>
    <row r="176" spans="1:6" ht="15.75">
      <c r="A176" s="41" t="s">
        <v>26</v>
      </c>
      <c r="B176" s="43" t="s">
        <v>194</v>
      </c>
      <c r="C176" s="43"/>
      <c r="D176" s="21">
        <f>'2017 год Приложение  4'!E271</f>
        <v>6595.3</v>
      </c>
      <c r="E176" s="21">
        <f>'2017 год Приложение  4'!F271</f>
        <v>-1.4432899320127035E-15</v>
      </c>
      <c r="F176" s="21">
        <f>'2017 год Приложение  4'!G271</f>
        <v>6595.299999999999</v>
      </c>
    </row>
    <row r="177" spans="1:6" ht="63">
      <c r="A177" s="23" t="s">
        <v>18</v>
      </c>
      <c r="B177" s="43" t="s">
        <v>194</v>
      </c>
      <c r="C177" s="43" t="s">
        <v>19</v>
      </c>
      <c r="D177" s="21">
        <f>'2017 год Приложение  4'!E272</f>
        <v>5306.2</v>
      </c>
      <c r="E177" s="21">
        <f>'2017 год Приложение  4'!F272</f>
        <v>-0.6000000000000014</v>
      </c>
      <c r="F177" s="21">
        <f>'2017 год Приложение  4'!G272</f>
        <v>5305.599999999999</v>
      </c>
    </row>
    <row r="178" spans="1:6" ht="31.5">
      <c r="A178" s="58" t="s">
        <v>16</v>
      </c>
      <c r="B178" s="43" t="s">
        <v>194</v>
      </c>
      <c r="C178" s="43" t="s">
        <v>11</v>
      </c>
      <c r="D178" s="21">
        <f>'2017 год Приложение  4'!E273</f>
        <v>1225</v>
      </c>
      <c r="E178" s="21">
        <f>'2017 год Приложение  4'!F273</f>
        <v>0.6</v>
      </c>
      <c r="F178" s="21">
        <f>'2017 год Приложение  4'!G273</f>
        <v>1225.6</v>
      </c>
    </row>
    <row r="179" spans="1:6" ht="15.75">
      <c r="A179" s="58" t="s">
        <v>12</v>
      </c>
      <c r="B179" s="43" t="s">
        <v>194</v>
      </c>
      <c r="C179" s="43" t="s">
        <v>15</v>
      </c>
      <c r="D179" s="21">
        <f>'2017 год Приложение  4'!E274</f>
        <v>64.1</v>
      </c>
      <c r="E179" s="21">
        <f>'2017 год Приложение  4'!F274</f>
        <v>0</v>
      </c>
      <c r="F179" s="21">
        <f>'2017 год Приложение  4'!G274</f>
        <v>64.1</v>
      </c>
    </row>
    <row r="180" spans="1:6" ht="31.5">
      <c r="A180" s="41" t="s">
        <v>57</v>
      </c>
      <c r="B180" s="43" t="s">
        <v>195</v>
      </c>
      <c r="C180" s="43"/>
      <c r="D180" s="21">
        <f>'2017 год Приложение  4'!E275</f>
        <v>24012.4</v>
      </c>
      <c r="E180" s="21">
        <f>'2017 год Приложение  4'!F275</f>
        <v>0</v>
      </c>
      <c r="F180" s="21">
        <f>'2017 год Приложение  4'!G275</f>
        <v>24012.4</v>
      </c>
    </row>
    <row r="181" spans="1:6" ht="63">
      <c r="A181" s="23" t="s">
        <v>18</v>
      </c>
      <c r="B181" s="43" t="s">
        <v>195</v>
      </c>
      <c r="C181" s="43" t="s">
        <v>19</v>
      </c>
      <c r="D181" s="21">
        <f>'2017 год Приложение  4'!E276</f>
        <v>23286.8</v>
      </c>
      <c r="E181" s="21">
        <f>'2017 год Приложение  4'!F276</f>
        <v>3</v>
      </c>
      <c r="F181" s="21">
        <f>'2017 год Приложение  4'!G276</f>
        <v>23289.8</v>
      </c>
    </row>
    <row r="182" spans="1:6" ht="31.5">
      <c r="A182" s="58" t="s">
        <v>16</v>
      </c>
      <c r="B182" s="43" t="s">
        <v>195</v>
      </c>
      <c r="C182" s="43" t="s">
        <v>11</v>
      </c>
      <c r="D182" s="21">
        <f>'2017 год Приложение  4'!E277</f>
        <v>634.3</v>
      </c>
      <c r="E182" s="21">
        <f>'2017 год Приложение  4'!F277</f>
        <v>-3</v>
      </c>
      <c r="F182" s="21">
        <f>'2017 год Приложение  4'!G277</f>
        <v>631.3</v>
      </c>
    </row>
    <row r="183" spans="1:6" ht="15.75">
      <c r="A183" s="41" t="s">
        <v>31</v>
      </c>
      <c r="B183" s="43" t="s">
        <v>195</v>
      </c>
      <c r="C183" s="43" t="s">
        <v>20</v>
      </c>
      <c r="D183" s="21">
        <f>'2017 год Приложение  4'!E278</f>
        <v>90.4</v>
      </c>
      <c r="E183" s="21">
        <f>'2017 год Приложение  4'!F278</f>
        <v>0</v>
      </c>
      <c r="F183" s="21">
        <f>'2017 год Приложение  4'!G278</f>
        <v>90.4</v>
      </c>
    </row>
    <row r="184" spans="1:6" ht="15.75">
      <c r="A184" s="58" t="s">
        <v>12</v>
      </c>
      <c r="B184" s="43" t="s">
        <v>195</v>
      </c>
      <c r="C184" s="43" t="s">
        <v>15</v>
      </c>
      <c r="D184" s="21">
        <f>'2017 год Приложение  4'!E279</f>
        <v>0.9</v>
      </c>
      <c r="E184" s="21">
        <f>'2017 год Приложение  4'!F279</f>
        <v>0</v>
      </c>
      <c r="F184" s="21">
        <f>'2017 год Приложение  4'!G279</f>
        <v>0.9</v>
      </c>
    </row>
    <row r="185" spans="1:6" ht="31.5">
      <c r="A185" s="30" t="s">
        <v>61</v>
      </c>
      <c r="B185" s="31" t="s">
        <v>196</v>
      </c>
      <c r="C185" s="31" t="s">
        <v>0</v>
      </c>
      <c r="D185" s="32">
        <f>D196+D194+D190+D186+D198+D200+D188+D192</f>
        <v>60485.8</v>
      </c>
      <c r="E185" s="32">
        <f>E196+E194+E190+E186+E198+E200+E188+E192</f>
        <v>-144</v>
      </c>
      <c r="F185" s="32">
        <f>F196+F194+F190+F186+F198+F200+F188+F192</f>
        <v>60341.8</v>
      </c>
    </row>
    <row r="186" spans="1:6" ht="15.75">
      <c r="A186" s="15" t="s">
        <v>310</v>
      </c>
      <c r="B186" s="43" t="s">
        <v>311</v>
      </c>
      <c r="C186" s="141"/>
      <c r="D186" s="37">
        <f>D187</f>
        <v>950</v>
      </c>
      <c r="E186" s="37">
        <f>E187</f>
        <v>0</v>
      </c>
      <c r="F186" s="37">
        <f>F187</f>
        <v>950</v>
      </c>
    </row>
    <row r="187" spans="1:6" ht="31.5">
      <c r="A187" s="59" t="s">
        <v>13</v>
      </c>
      <c r="B187" s="43" t="s">
        <v>311</v>
      </c>
      <c r="C187" s="43" t="s">
        <v>14</v>
      </c>
      <c r="D187" s="37">
        <f>'2017 год Приложение  4'!E106</f>
        <v>950</v>
      </c>
      <c r="E187" s="37">
        <f>'2017 год Приложение  4'!F106</f>
        <v>0</v>
      </c>
      <c r="F187" s="37">
        <f>D187+E187</f>
        <v>950</v>
      </c>
    </row>
    <row r="188" spans="1:6" ht="31.5">
      <c r="A188" s="46" t="s">
        <v>352</v>
      </c>
      <c r="B188" s="43" t="s">
        <v>345</v>
      </c>
      <c r="C188" s="43"/>
      <c r="D188" s="37">
        <f>'2017 год Приложение  4'!E107</f>
        <v>346.5</v>
      </c>
      <c r="E188" s="37">
        <f>E189</f>
        <v>0</v>
      </c>
      <c r="F188" s="37">
        <f>F189</f>
        <v>346.5</v>
      </c>
    </row>
    <row r="189" spans="1:6" ht="31.5">
      <c r="A189" s="23" t="s">
        <v>16</v>
      </c>
      <c r="B189" s="43" t="s">
        <v>345</v>
      </c>
      <c r="C189" s="43" t="s">
        <v>11</v>
      </c>
      <c r="D189" s="37">
        <f>'2017 год Приложение  4'!E108</f>
        <v>346.5</v>
      </c>
      <c r="E189" s="37">
        <f>'2017 год Приложение  4'!F108</f>
        <v>0</v>
      </c>
      <c r="F189" s="37">
        <f>D189+E189</f>
        <v>346.5</v>
      </c>
    </row>
    <row r="190" spans="1:6" ht="31.5">
      <c r="A190" s="41" t="s">
        <v>62</v>
      </c>
      <c r="B190" s="43" t="s">
        <v>197</v>
      </c>
      <c r="C190" s="43"/>
      <c r="D190" s="37">
        <f>'2017 год Приложение  4'!E109</f>
        <v>55554.8</v>
      </c>
      <c r="E190" s="44">
        <f>E191</f>
        <v>0</v>
      </c>
      <c r="F190" s="44">
        <f>F191</f>
        <v>55554.8</v>
      </c>
    </row>
    <row r="191" spans="1:6" ht="31.5">
      <c r="A191" s="59" t="s">
        <v>13</v>
      </c>
      <c r="B191" s="43" t="s">
        <v>197</v>
      </c>
      <c r="C191" s="43" t="s">
        <v>14</v>
      </c>
      <c r="D191" s="37">
        <f>'2017 год Приложение  4'!E110</f>
        <v>55554.8</v>
      </c>
      <c r="E191" s="44">
        <f>'2017 год Приложение  4'!F110</f>
        <v>0</v>
      </c>
      <c r="F191" s="44">
        <f>'2017 год Приложение  4'!G110</f>
        <v>55554.8</v>
      </c>
    </row>
    <row r="192" spans="1:6" ht="63">
      <c r="A192" s="23" t="s">
        <v>376</v>
      </c>
      <c r="B192" s="43" t="s">
        <v>382</v>
      </c>
      <c r="C192" s="43"/>
      <c r="D192" s="37">
        <f>'2017 год Приложение  4'!E111</f>
        <v>939.8</v>
      </c>
      <c r="E192" s="37">
        <f>'2017 год Приложение  4'!F111</f>
        <v>0</v>
      </c>
      <c r="F192" s="37">
        <f>'2017 год Приложение  4'!G111</f>
        <v>939.8</v>
      </c>
    </row>
    <row r="193" spans="1:6" ht="31.5">
      <c r="A193" s="59" t="s">
        <v>13</v>
      </c>
      <c r="B193" s="43" t="s">
        <v>382</v>
      </c>
      <c r="C193" s="43" t="s">
        <v>14</v>
      </c>
      <c r="D193" s="37">
        <f>'2017 год Приложение  4'!E112</f>
        <v>939.8</v>
      </c>
      <c r="E193" s="37">
        <f>'2017 год Приложение  4'!F112</f>
        <v>0</v>
      </c>
      <c r="F193" s="37">
        <f>'2017 год Приложение  4'!G112</f>
        <v>939.8</v>
      </c>
    </row>
    <row r="194" spans="1:6" ht="15.75">
      <c r="A194" s="60" t="s">
        <v>46</v>
      </c>
      <c r="B194" s="43" t="s">
        <v>198</v>
      </c>
      <c r="C194" s="43"/>
      <c r="D194" s="37">
        <f>'2017 год Приложение  4'!E113</f>
        <v>300.7</v>
      </c>
      <c r="E194" s="44">
        <f>E195</f>
        <v>0</v>
      </c>
      <c r="F194" s="44">
        <f>F195</f>
        <v>300.7</v>
      </c>
    </row>
    <row r="195" spans="1:6" ht="31.5">
      <c r="A195" s="60" t="s">
        <v>13</v>
      </c>
      <c r="B195" s="43" t="s">
        <v>198</v>
      </c>
      <c r="C195" s="43" t="s">
        <v>14</v>
      </c>
      <c r="D195" s="37">
        <f>'2017 год Приложение  4'!E114</f>
        <v>300.7</v>
      </c>
      <c r="E195" s="44">
        <f>'2017 год Приложение  4'!F114</f>
        <v>0</v>
      </c>
      <c r="F195" s="44">
        <f>'2017 год Приложение  4'!G114</f>
        <v>300.7</v>
      </c>
    </row>
    <row r="196" spans="1:6" ht="31.5">
      <c r="A196" s="60" t="s">
        <v>47</v>
      </c>
      <c r="B196" s="43" t="s">
        <v>199</v>
      </c>
      <c r="C196" s="43"/>
      <c r="D196" s="37">
        <f>'2017 год Приложение  4'!E115</f>
        <v>2000</v>
      </c>
      <c r="E196" s="44">
        <f>E197</f>
        <v>0</v>
      </c>
      <c r="F196" s="44">
        <f>F197</f>
        <v>2000</v>
      </c>
    </row>
    <row r="197" spans="1:6" ht="31.5">
      <c r="A197" s="23" t="s">
        <v>16</v>
      </c>
      <c r="B197" s="43" t="s">
        <v>199</v>
      </c>
      <c r="C197" s="43" t="s">
        <v>11</v>
      </c>
      <c r="D197" s="37">
        <f>'2017 год Приложение  4'!E116</f>
        <v>2000</v>
      </c>
      <c r="E197" s="44">
        <f>'2017 год Приложение  4'!F116</f>
        <v>0</v>
      </c>
      <c r="F197" s="44">
        <f>'2017 год Приложение  4'!G116</f>
        <v>2000</v>
      </c>
    </row>
    <row r="198" spans="1:6" ht="31.5">
      <c r="A198" s="23" t="s">
        <v>386</v>
      </c>
      <c r="B198" s="43" t="s">
        <v>278</v>
      </c>
      <c r="C198" s="16"/>
      <c r="D198" s="37">
        <f>'2017 год Приложение  4'!E117</f>
        <v>144</v>
      </c>
      <c r="E198" s="44">
        <f>E199</f>
        <v>-144</v>
      </c>
      <c r="F198" s="44">
        <f>F199</f>
        <v>0</v>
      </c>
    </row>
    <row r="199" spans="1:6" ht="31.5">
      <c r="A199" s="23" t="s">
        <v>16</v>
      </c>
      <c r="B199" s="43" t="s">
        <v>278</v>
      </c>
      <c r="C199" s="16" t="s">
        <v>11</v>
      </c>
      <c r="D199" s="37">
        <f>'2017 год Приложение  4'!E118</f>
        <v>144</v>
      </c>
      <c r="E199" s="44">
        <f>'2017 год Приложение  4'!F118</f>
        <v>-144</v>
      </c>
      <c r="F199" s="44">
        <f>D199+E199</f>
        <v>0</v>
      </c>
    </row>
    <row r="200" spans="1:6" ht="31.5">
      <c r="A200" s="23" t="s">
        <v>279</v>
      </c>
      <c r="B200" s="43" t="s">
        <v>315</v>
      </c>
      <c r="C200" s="16"/>
      <c r="D200" s="37">
        <f>'2017 год Приложение  4'!E119</f>
        <v>250</v>
      </c>
      <c r="E200" s="44">
        <f>E201</f>
        <v>0</v>
      </c>
      <c r="F200" s="44">
        <f>F201</f>
        <v>250</v>
      </c>
    </row>
    <row r="201" spans="1:6" ht="31.5">
      <c r="A201" s="23" t="s">
        <v>16</v>
      </c>
      <c r="B201" s="43" t="s">
        <v>315</v>
      </c>
      <c r="C201" s="16" t="s">
        <v>11</v>
      </c>
      <c r="D201" s="37">
        <f>'2017 год Приложение  4'!E120</f>
        <v>250</v>
      </c>
      <c r="E201" s="44">
        <f>'2017 год Приложение  4'!F120</f>
        <v>0</v>
      </c>
      <c r="F201" s="44">
        <f>D201+E201</f>
        <v>250</v>
      </c>
    </row>
    <row r="202" spans="1:6" ht="31.5">
      <c r="A202" s="30" t="s">
        <v>97</v>
      </c>
      <c r="B202" s="31" t="s">
        <v>214</v>
      </c>
      <c r="C202" s="31" t="s">
        <v>0</v>
      </c>
      <c r="D202" s="32">
        <f>D203+D208+D221+D252+D261</f>
        <v>149603.1</v>
      </c>
      <c r="E202" s="32">
        <f>E203+E208+E221+E252+E261</f>
        <v>-156</v>
      </c>
      <c r="F202" s="32">
        <f>F203+F208+F221+F252+F261</f>
        <v>149447.1</v>
      </c>
    </row>
    <row r="203" spans="1:6" ht="31.5">
      <c r="A203" s="11" t="s">
        <v>98</v>
      </c>
      <c r="B203" s="12" t="s">
        <v>215</v>
      </c>
      <c r="C203" s="12" t="s">
        <v>0</v>
      </c>
      <c r="D203" s="13">
        <f>D204</f>
        <v>18308</v>
      </c>
      <c r="E203" s="13">
        <f>E204</f>
        <v>0</v>
      </c>
      <c r="F203" s="13">
        <f>F204</f>
        <v>18308</v>
      </c>
    </row>
    <row r="204" spans="1:6" ht="31.5">
      <c r="A204" s="78" t="s">
        <v>17</v>
      </c>
      <c r="B204" s="16" t="s">
        <v>216</v>
      </c>
      <c r="C204" s="22"/>
      <c r="D204" s="21">
        <f>SUM(D205:D207)</f>
        <v>18308</v>
      </c>
      <c r="E204" s="21">
        <f>SUM(E205:E207)</f>
        <v>0</v>
      </c>
      <c r="F204" s="21">
        <f>SUM(F205:F207)</f>
        <v>18308</v>
      </c>
    </row>
    <row r="205" spans="1:6" ht="63">
      <c r="A205" s="56" t="s">
        <v>18</v>
      </c>
      <c r="B205" s="16" t="s">
        <v>216</v>
      </c>
      <c r="C205" s="43" t="s">
        <v>19</v>
      </c>
      <c r="D205" s="21">
        <f>'2017 год Приложение  4'!E382</f>
        <v>16978.8</v>
      </c>
      <c r="E205" s="21">
        <f>'2017 год Приложение  4'!F382</f>
        <v>0</v>
      </c>
      <c r="F205" s="21">
        <f>'2017 год Приложение  4'!G382</f>
        <v>16978.8</v>
      </c>
    </row>
    <row r="206" spans="1:6" ht="31.5">
      <c r="A206" s="46" t="s">
        <v>16</v>
      </c>
      <c r="B206" s="16" t="s">
        <v>216</v>
      </c>
      <c r="C206" s="43" t="s">
        <v>11</v>
      </c>
      <c r="D206" s="21">
        <f>'2017 год Приложение  4'!E383</f>
        <v>1253.3</v>
      </c>
      <c r="E206" s="21">
        <f>'2017 год Приложение  4'!F383</f>
        <v>0</v>
      </c>
      <c r="F206" s="21">
        <f>'2017 год Приложение  4'!G383</f>
        <v>1253.3</v>
      </c>
    </row>
    <row r="207" spans="1:6" ht="15.75">
      <c r="A207" s="79" t="s">
        <v>12</v>
      </c>
      <c r="B207" s="16" t="s">
        <v>216</v>
      </c>
      <c r="C207" s="43" t="s">
        <v>15</v>
      </c>
      <c r="D207" s="21">
        <f>'2017 год Приложение  4'!E384</f>
        <v>75.9</v>
      </c>
      <c r="E207" s="21">
        <f>'2017 год Приложение  4'!F384</f>
        <v>0</v>
      </c>
      <c r="F207" s="21">
        <f>'2017 год Приложение  4'!G384</f>
        <v>75.9</v>
      </c>
    </row>
    <row r="208" spans="1:6" ht="31.5">
      <c r="A208" s="11" t="s">
        <v>99</v>
      </c>
      <c r="B208" s="12" t="s">
        <v>217</v>
      </c>
      <c r="C208" s="12" t="s">
        <v>0</v>
      </c>
      <c r="D208" s="13">
        <f>D209+D211+D213+D217</f>
        <v>22390.299999999996</v>
      </c>
      <c r="E208" s="13">
        <f>E209+E211+E213+E217</f>
        <v>0</v>
      </c>
      <c r="F208" s="13">
        <f>F209+F211+F213+F217</f>
        <v>22390.299999999996</v>
      </c>
    </row>
    <row r="209" spans="1:6" ht="47.25">
      <c r="A209" s="17" t="s">
        <v>67</v>
      </c>
      <c r="B209" s="16" t="s">
        <v>218</v>
      </c>
      <c r="C209" s="8"/>
      <c r="D209" s="9">
        <f>D210</f>
        <v>2022</v>
      </c>
      <c r="E209" s="9">
        <f>E210</f>
        <v>0</v>
      </c>
      <c r="F209" s="9">
        <f>F210</f>
        <v>2022</v>
      </c>
    </row>
    <row r="210" spans="1:6" ht="31.5">
      <c r="A210" s="46" t="s">
        <v>16</v>
      </c>
      <c r="B210" s="16" t="s">
        <v>218</v>
      </c>
      <c r="C210" s="43" t="s">
        <v>11</v>
      </c>
      <c r="D210" s="21">
        <f>'2017 год Приложение  4'!E299</f>
        <v>2022</v>
      </c>
      <c r="E210" s="21">
        <f>'2017 год Приложение  4'!F299</f>
        <v>0</v>
      </c>
      <c r="F210" s="21">
        <f>'2017 год Приложение  4'!G299</f>
        <v>2022</v>
      </c>
    </row>
    <row r="211" spans="1:6" ht="23.25" customHeight="1">
      <c r="A211" s="57" t="s">
        <v>21</v>
      </c>
      <c r="B211" s="16" t="s">
        <v>219</v>
      </c>
      <c r="C211" s="22"/>
      <c r="D211" s="21">
        <f>D212</f>
        <v>300</v>
      </c>
      <c r="E211" s="21">
        <f>E212</f>
        <v>0</v>
      </c>
      <c r="F211" s="21">
        <f>F212</f>
        <v>300</v>
      </c>
    </row>
    <row r="212" spans="1:6" ht="31.5">
      <c r="A212" s="46" t="s">
        <v>16</v>
      </c>
      <c r="B212" s="16" t="s">
        <v>219</v>
      </c>
      <c r="C212" s="43" t="s">
        <v>11</v>
      </c>
      <c r="D212" s="21">
        <f>'2017 год Приложение  4'!E301</f>
        <v>300</v>
      </c>
      <c r="E212" s="21">
        <f>'2017 год Приложение  4'!F301</f>
        <v>0</v>
      </c>
      <c r="F212" s="21">
        <f>'2017 год Приложение  4'!G301</f>
        <v>300</v>
      </c>
    </row>
    <row r="213" spans="1:6" ht="31.5">
      <c r="A213" s="57" t="s">
        <v>17</v>
      </c>
      <c r="B213" s="16" t="s">
        <v>220</v>
      </c>
      <c r="C213" s="22"/>
      <c r="D213" s="21">
        <f>SUM(D214:D216)</f>
        <v>15935.699999999999</v>
      </c>
      <c r="E213" s="21">
        <f>SUM(E214:E216)</f>
        <v>0</v>
      </c>
      <c r="F213" s="21">
        <f>SUM(F214:F216)</f>
        <v>15935.699999999999</v>
      </c>
    </row>
    <row r="214" spans="1:6" ht="63">
      <c r="A214" s="56" t="s">
        <v>18</v>
      </c>
      <c r="B214" s="16" t="s">
        <v>220</v>
      </c>
      <c r="C214" s="43" t="s">
        <v>19</v>
      </c>
      <c r="D214" s="21">
        <f>'2017 год Приложение  4'!E303</f>
        <v>14154.3</v>
      </c>
      <c r="E214" s="21">
        <f>'2017 год Приложение  4'!F303</f>
        <v>0</v>
      </c>
      <c r="F214" s="21">
        <f>'2017 год Приложение  4'!G303</f>
        <v>14154.3</v>
      </c>
    </row>
    <row r="215" spans="1:6" ht="31.5">
      <c r="A215" s="46" t="s">
        <v>16</v>
      </c>
      <c r="B215" s="16" t="s">
        <v>220</v>
      </c>
      <c r="C215" s="43" t="s">
        <v>11</v>
      </c>
      <c r="D215" s="21">
        <f>'2017 год Приложение  4'!E304</f>
        <v>1766.4</v>
      </c>
      <c r="E215" s="21">
        <f>'2017 год Приложение  4'!F304</f>
        <v>0</v>
      </c>
      <c r="F215" s="21">
        <f>'2017 год Приложение  4'!G304</f>
        <v>1766.4</v>
      </c>
    </row>
    <row r="216" spans="1:6" ht="15.75">
      <c r="A216" s="76" t="s">
        <v>12</v>
      </c>
      <c r="B216" s="16" t="s">
        <v>220</v>
      </c>
      <c r="C216" s="43" t="s">
        <v>15</v>
      </c>
      <c r="D216" s="21">
        <f>'2017 год Приложение  4'!E305</f>
        <v>15</v>
      </c>
      <c r="E216" s="21">
        <f>'2017 год Приложение  4'!F305</f>
        <v>0</v>
      </c>
      <c r="F216" s="21">
        <f>'2017 год Приложение  4'!G305</f>
        <v>15</v>
      </c>
    </row>
    <row r="217" spans="1:6" ht="31.5">
      <c r="A217" s="57" t="s">
        <v>56</v>
      </c>
      <c r="B217" s="16" t="s">
        <v>221</v>
      </c>
      <c r="C217" s="22"/>
      <c r="D217" s="21">
        <f>SUM(D218:D220)</f>
        <v>4132.6</v>
      </c>
      <c r="E217" s="21">
        <f>SUM(E218:E220)</f>
        <v>0</v>
      </c>
      <c r="F217" s="21">
        <f>SUM(F218:F220)</f>
        <v>4132.6</v>
      </c>
    </row>
    <row r="218" spans="1:6" ht="63">
      <c r="A218" s="45" t="s">
        <v>18</v>
      </c>
      <c r="B218" s="16" t="s">
        <v>221</v>
      </c>
      <c r="C218" s="22" t="s">
        <v>19</v>
      </c>
      <c r="D218" s="21">
        <f>'2017 год Приложение  4'!E307</f>
        <v>1007.1</v>
      </c>
      <c r="E218" s="21">
        <f>'2017 год Приложение  4'!F307</f>
        <v>101.3</v>
      </c>
      <c r="F218" s="21">
        <f>'2017 год Приложение  4'!G307</f>
        <v>1108.4</v>
      </c>
    </row>
    <row r="219" spans="1:6" ht="31.5">
      <c r="A219" s="46" t="s">
        <v>16</v>
      </c>
      <c r="B219" s="16" t="s">
        <v>221</v>
      </c>
      <c r="C219" s="43" t="s">
        <v>11</v>
      </c>
      <c r="D219" s="21">
        <f>'2017 год Приложение  4'!E308</f>
        <v>2590.4</v>
      </c>
      <c r="E219" s="21">
        <f>'2017 год Приложение  4'!F308</f>
        <v>0</v>
      </c>
      <c r="F219" s="21">
        <f>'2017 год Приложение  4'!G308</f>
        <v>2590.4</v>
      </c>
    </row>
    <row r="220" spans="1:6" ht="15.75">
      <c r="A220" s="76" t="s">
        <v>12</v>
      </c>
      <c r="B220" s="16" t="s">
        <v>221</v>
      </c>
      <c r="C220" s="43" t="s">
        <v>15</v>
      </c>
      <c r="D220" s="21">
        <f>'2017 год Приложение  4'!E309</f>
        <v>535.1</v>
      </c>
      <c r="E220" s="21">
        <f>'2017 год Приложение  4'!F309</f>
        <v>-101.3</v>
      </c>
      <c r="F220" s="21">
        <f>'2017 год Приложение  4'!G309</f>
        <v>433.8</v>
      </c>
    </row>
    <row r="221" spans="1:6" ht="15.75">
      <c r="A221" s="11" t="s">
        <v>100</v>
      </c>
      <c r="B221" s="12" t="s">
        <v>222</v>
      </c>
      <c r="C221" s="12" t="s">
        <v>0</v>
      </c>
      <c r="D221" s="13">
        <f>D222+D224+D229+D236+D239+D242+D245+D248+D233</f>
        <v>108014.80000000002</v>
      </c>
      <c r="E221" s="13">
        <f>E222+E224+E229+E236+E239+E242+E245+E248+E233</f>
        <v>-156</v>
      </c>
      <c r="F221" s="13">
        <f>F222+F224+F229+F236+F239+F242+F245+F248+F233</f>
        <v>107858.80000000002</v>
      </c>
    </row>
    <row r="222" spans="1:6" ht="31.5">
      <c r="A222" s="17" t="s">
        <v>23</v>
      </c>
      <c r="B222" s="16" t="s">
        <v>223</v>
      </c>
      <c r="C222" s="8"/>
      <c r="D222" s="9">
        <f>D223</f>
        <v>247.2</v>
      </c>
      <c r="E222" s="9">
        <f>E223</f>
        <v>0</v>
      </c>
      <c r="F222" s="9">
        <f>F223</f>
        <v>247.2</v>
      </c>
    </row>
    <row r="223" spans="1:6" ht="31.5">
      <c r="A223" s="61" t="s">
        <v>16</v>
      </c>
      <c r="B223" s="16" t="s">
        <v>223</v>
      </c>
      <c r="C223" s="28" t="s">
        <v>11</v>
      </c>
      <c r="D223" s="37">
        <f>'2017 год Приложение  4'!E124</f>
        <v>247.2</v>
      </c>
      <c r="E223" s="37">
        <f>'2017 год Приложение  4'!F124</f>
        <v>0</v>
      </c>
      <c r="F223" s="37">
        <f>'2017 год Приложение  4'!G124</f>
        <v>247.2</v>
      </c>
    </row>
    <row r="224" spans="1:6" ht="31.5">
      <c r="A224" s="80" t="s">
        <v>17</v>
      </c>
      <c r="B224" s="16" t="s">
        <v>224</v>
      </c>
      <c r="C224" s="36"/>
      <c r="D224" s="37">
        <f>SUM(D225:D228)</f>
        <v>94865.6</v>
      </c>
      <c r="E224" s="37">
        <f>SUM(E225:E228)</f>
        <v>-96</v>
      </c>
      <c r="F224" s="37">
        <f>SUM(F225:F228)</f>
        <v>94769.6</v>
      </c>
    </row>
    <row r="225" spans="1:6" ht="63">
      <c r="A225" s="70" t="s">
        <v>18</v>
      </c>
      <c r="B225" s="16" t="s">
        <v>224</v>
      </c>
      <c r="C225" s="28" t="s">
        <v>19</v>
      </c>
      <c r="D225" s="37">
        <f>'2017 год Приложение  4'!E126</f>
        <v>77591</v>
      </c>
      <c r="E225" s="37">
        <f>'2017 год Приложение  4'!F126</f>
        <v>0</v>
      </c>
      <c r="F225" s="37">
        <f>'2017 год Приложение  4'!G126</f>
        <v>77591</v>
      </c>
    </row>
    <row r="226" spans="1:6" ht="31.5">
      <c r="A226" s="81" t="s">
        <v>16</v>
      </c>
      <c r="B226" s="16" t="s">
        <v>224</v>
      </c>
      <c r="C226" s="28" t="s">
        <v>11</v>
      </c>
      <c r="D226" s="37">
        <f>'2017 год Приложение  4'!E127</f>
        <v>9082.3</v>
      </c>
      <c r="E226" s="37">
        <f>'2017 год Приложение  4'!F127</f>
        <v>-96</v>
      </c>
      <c r="F226" s="37">
        <f>'2017 год Приложение  4'!G127</f>
        <v>8986.3</v>
      </c>
    </row>
    <row r="227" spans="1:6" ht="15.75">
      <c r="A227" s="69" t="s">
        <v>86</v>
      </c>
      <c r="B227" s="16" t="s">
        <v>224</v>
      </c>
      <c r="C227" s="28" t="s">
        <v>20</v>
      </c>
      <c r="D227" s="37">
        <f>'2017 год Приложение  4'!E128</f>
        <v>7835.3</v>
      </c>
      <c r="E227" s="37">
        <f>'2017 год Приложение  4'!F128</f>
        <v>0</v>
      </c>
      <c r="F227" s="37">
        <f>'2017 год Приложение  4'!G128</f>
        <v>7835.3</v>
      </c>
    </row>
    <row r="228" spans="1:6" ht="15.75">
      <c r="A228" s="82" t="s">
        <v>12</v>
      </c>
      <c r="B228" s="16" t="s">
        <v>224</v>
      </c>
      <c r="C228" s="28" t="s">
        <v>15</v>
      </c>
      <c r="D228" s="37">
        <f>'2017 год Приложение  4'!E129</f>
        <v>357</v>
      </c>
      <c r="E228" s="37">
        <f>'2017 год Приложение  4'!F129</f>
        <v>0</v>
      </c>
      <c r="F228" s="37">
        <f>'2017 год Приложение  4'!G129</f>
        <v>357</v>
      </c>
    </row>
    <row r="229" spans="1:6" ht="31.5">
      <c r="A229" s="17" t="s">
        <v>63</v>
      </c>
      <c r="B229" s="16" t="s">
        <v>225</v>
      </c>
      <c r="C229" s="8"/>
      <c r="D229" s="9">
        <f>D231+D230+D232</f>
        <v>10442</v>
      </c>
      <c r="E229" s="9">
        <f>E231+E230+E232</f>
        <v>0</v>
      </c>
      <c r="F229" s="9">
        <f>F231+F230+F232</f>
        <v>10442</v>
      </c>
    </row>
    <row r="230" spans="1:6" ht="63">
      <c r="A230" s="61" t="s">
        <v>18</v>
      </c>
      <c r="B230" s="16" t="s">
        <v>225</v>
      </c>
      <c r="C230" s="28" t="s">
        <v>19</v>
      </c>
      <c r="D230" s="37">
        <f>'2017 год Приложение  4'!E131</f>
        <v>8755.6</v>
      </c>
      <c r="E230" s="37">
        <f>'2017 год Приложение  4'!F131</f>
        <v>28</v>
      </c>
      <c r="F230" s="37">
        <f>'2017 год Приложение  4'!G131</f>
        <v>8783.6</v>
      </c>
    </row>
    <row r="231" spans="1:6" ht="31.5">
      <c r="A231" s="81" t="s">
        <v>16</v>
      </c>
      <c r="B231" s="16" t="s">
        <v>225</v>
      </c>
      <c r="C231" s="28" t="s">
        <v>11</v>
      </c>
      <c r="D231" s="37">
        <f>'2017 год Приложение  4'!E132</f>
        <v>1628.9</v>
      </c>
      <c r="E231" s="37">
        <f>'2017 год Приложение  4'!F132</f>
        <v>-28</v>
      </c>
      <c r="F231" s="37">
        <f>'2017 год Приложение  4'!G132</f>
        <v>1600.9</v>
      </c>
    </row>
    <row r="232" spans="1:6" ht="15.75">
      <c r="A232" s="17" t="s">
        <v>12</v>
      </c>
      <c r="B232" s="16" t="s">
        <v>225</v>
      </c>
      <c r="C232" s="28" t="s">
        <v>15</v>
      </c>
      <c r="D232" s="37">
        <f>'2017 год Приложение  4'!E133</f>
        <v>57.5</v>
      </c>
      <c r="E232" s="37">
        <f>'2017 год Приложение  4'!F133</f>
        <v>0</v>
      </c>
      <c r="F232" s="37">
        <f>'2017 год Приложение  4'!G133</f>
        <v>57.5</v>
      </c>
    </row>
    <row r="233" spans="1:6" ht="96.75" customHeight="1">
      <c r="A233" s="108" t="s">
        <v>289</v>
      </c>
      <c r="B233" s="28" t="s">
        <v>269</v>
      </c>
      <c r="C233" s="28"/>
      <c r="D233" s="38">
        <f>D234+D235</f>
        <v>47.8</v>
      </c>
      <c r="E233" s="38">
        <f>E234+E235</f>
        <v>0</v>
      </c>
      <c r="F233" s="38">
        <f>F234+F235</f>
        <v>47.8</v>
      </c>
    </row>
    <row r="234" spans="1:6" ht="63">
      <c r="A234" s="45" t="s">
        <v>18</v>
      </c>
      <c r="B234" s="28" t="s">
        <v>269</v>
      </c>
      <c r="C234" s="28" t="s">
        <v>19</v>
      </c>
      <c r="D234" s="38">
        <f>'2017 год Приложение  4'!E135</f>
        <v>32.8</v>
      </c>
      <c r="E234" s="38">
        <f>'2017 год Приложение  4'!F135</f>
        <v>0</v>
      </c>
      <c r="F234" s="38">
        <f>'2017 год Приложение  4'!G135</f>
        <v>32.8</v>
      </c>
    </row>
    <row r="235" spans="1:6" ht="31.5">
      <c r="A235" s="46" t="s">
        <v>16</v>
      </c>
      <c r="B235" s="28" t="s">
        <v>269</v>
      </c>
      <c r="C235" s="28" t="s">
        <v>11</v>
      </c>
      <c r="D235" s="38">
        <f>'2017 год Приложение  4'!E136</f>
        <v>15</v>
      </c>
      <c r="E235" s="38">
        <f>'2017 год Приложение  4'!F136</f>
        <v>0</v>
      </c>
      <c r="F235" s="38">
        <f>'2017 год Приложение  4'!G136</f>
        <v>15</v>
      </c>
    </row>
    <row r="236" spans="1:6" ht="78.75">
      <c r="A236" s="39" t="s">
        <v>287</v>
      </c>
      <c r="B236" s="28" t="s">
        <v>233</v>
      </c>
      <c r="C236" s="36"/>
      <c r="D236" s="38">
        <f>D237+D238</f>
        <v>100.8</v>
      </c>
      <c r="E236" s="38">
        <f>E237+E238</f>
        <v>0</v>
      </c>
      <c r="F236" s="38">
        <f>F237+F238</f>
        <v>100.8</v>
      </c>
    </row>
    <row r="237" spans="1:6" ht="63">
      <c r="A237" s="71" t="s">
        <v>18</v>
      </c>
      <c r="B237" s="28" t="s">
        <v>233</v>
      </c>
      <c r="C237" s="28" t="s">
        <v>19</v>
      </c>
      <c r="D237" s="38">
        <f>'2017 год Приложение  4'!E138</f>
        <v>98.5</v>
      </c>
      <c r="E237" s="38">
        <f>'2017 год Приложение  4'!F138</f>
        <v>0</v>
      </c>
      <c r="F237" s="38">
        <f>'2017 год Приложение  4'!G138</f>
        <v>98.5</v>
      </c>
    </row>
    <row r="238" spans="1:6" ht="31.5">
      <c r="A238" s="81" t="s">
        <v>16</v>
      </c>
      <c r="B238" s="28" t="s">
        <v>233</v>
      </c>
      <c r="C238" s="28" t="s">
        <v>11</v>
      </c>
      <c r="D238" s="38">
        <f>'2017 год Приложение  4'!E139</f>
        <v>2.3</v>
      </c>
      <c r="E238" s="38">
        <f>'2017 год Приложение  4'!F139</f>
        <v>0</v>
      </c>
      <c r="F238" s="38">
        <f>'2017 год Приложение  4'!G139</f>
        <v>2.3</v>
      </c>
    </row>
    <row r="239" spans="1:6" ht="78.75">
      <c r="A239" s="40" t="s">
        <v>290</v>
      </c>
      <c r="B239" s="28" t="s">
        <v>234</v>
      </c>
      <c r="C239" s="36"/>
      <c r="D239" s="38">
        <f>D240+D241</f>
        <v>70.6</v>
      </c>
      <c r="E239" s="38">
        <f>E240+E241</f>
        <v>0</v>
      </c>
      <c r="F239" s="38">
        <f>F240+F241</f>
        <v>70.6</v>
      </c>
    </row>
    <row r="240" spans="1:6" ht="63">
      <c r="A240" s="71" t="s">
        <v>18</v>
      </c>
      <c r="B240" s="28" t="s">
        <v>234</v>
      </c>
      <c r="C240" s="28" t="s">
        <v>19</v>
      </c>
      <c r="D240" s="38">
        <f>'2017 год Приложение  4'!E141</f>
        <v>65.6</v>
      </c>
      <c r="E240" s="38">
        <f>'2017 год Приложение  4'!F141</f>
        <v>0</v>
      </c>
      <c r="F240" s="38">
        <f>'2017 год Приложение  4'!G141</f>
        <v>65.6</v>
      </c>
    </row>
    <row r="241" spans="1:6" ht="31.5">
      <c r="A241" s="81" t="s">
        <v>16</v>
      </c>
      <c r="B241" s="28" t="s">
        <v>234</v>
      </c>
      <c r="C241" s="28" t="s">
        <v>11</v>
      </c>
      <c r="D241" s="38">
        <f>'2017 год Приложение  4'!E142</f>
        <v>5</v>
      </c>
      <c r="E241" s="38">
        <f>'2017 год Приложение  4'!F142</f>
        <v>0</v>
      </c>
      <c r="F241" s="38">
        <f>'2017 год Приложение  4'!G142</f>
        <v>5</v>
      </c>
    </row>
    <row r="242" spans="1:6" ht="126">
      <c r="A242" s="133" t="s">
        <v>297</v>
      </c>
      <c r="B242" s="43" t="s">
        <v>235</v>
      </c>
      <c r="C242" s="36"/>
      <c r="D242" s="37">
        <f>D243+D244</f>
        <v>755.6</v>
      </c>
      <c r="E242" s="37">
        <f>E243+E244</f>
        <v>0</v>
      </c>
      <c r="F242" s="37">
        <f>F243+F244</f>
        <v>755.6</v>
      </c>
    </row>
    <row r="243" spans="1:6" ht="63">
      <c r="A243" s="71" t="s">
        <v>18</v>
      </c>
      <c r="B243" s="43" t="s">
        <v>235</v>
      </c>
      <c r="C243" s="28" t="s">
        <v>19</v>
      </c>
      <c r="D243" s="37">
        <f>'2017 год Приложение  4'!E144</f>
        <v>738.7</v>
      </c>
      <c r="E243" s="37">
        <f>'2017 год Приложение  4'!F144</f>
        <v>0</v>
      </c>
      <c r="F243" s="37">
        <f>'2017 год Приложение  4'!G144</f>
        <v>738.7</v>
      </c>
    </row>
    <row r="244" spans="1:6" ht="31.5">
      <c r="A244" s="81" t="s">
        <v>16</v>
      </c>
      <c r="B244" s="43" t="s">
        <v>235</v>
      </c>
      <c r="C244" s="28" t="s">
        <v>11</v>
      </c>
      <c r="D244" s="37">
        <f>'2017 год Приложение  4'!E145</f>
        <v>16.9</v>
      </c>
      <c r="E244" s="37">
        <f>'2017 год Приложение  4'!F145</f>
        <v>0</v>
      </c>
      <c r="F244" s="37">
        <f>'2017 год Приложение  4'!G145</f>
        <v>16.9</v>
      </c>
    </row>
    <row r="245" spans="1:6" ht="63">
      <c r="A245" s="24" t="s">
        <v>271</v>
      </c>
      <c r="B245" s="28" t="s">
        <v>236</v>
      </c>
      <c r="C245" s="36"/>
      <c r="D245" s="38">
        <f>D246+D247</f>
        <v>70.7</v>
      </c>
      <c r="E245" s="38">
        <f>E246+E247</f>
        <v>0</v>
      </c>
      <c r="F245" s="38">
        <f>F246+F247</f>
        <v>70.7</v>
      </c>
    </row>
    <row r="246" spans="1:6" ht="63">
      <c r="A246" s="71" t="s">
        <v>18</v>
      </c>
      <c r="B246" s="28" t="s">
        <v>236</v>
      </c>
      <c r="C246" s="28" t="s">
        <v>19</v>
      </c>
      <c r="D246" s="37">
        <f>'2017 год Приложение  4'!E147</f>
        <v>65.7</v>
      </c>
      <c r="E246" s="37">
        <f>'2017 год Приложение  4'!F147</f>
        <v>0</v>
      </c>
      <c r="F246" s="37">
        <f>'2017 год Приложение  4'!G147</f>
        <v>65.7</v>
      </c>
    </row>
    <row r="247" spans="1:6" ht="31.5">
      <c r="A247" s="81" t="s">
        <v>16</v>
      </c>
      <c r="B247" s="28" t="s">
        <v>236</v>
      </c>
      <c r="C247" s="28" t="s">
        <v>11</v>
      </c>
      <c r="D247" s="37">
        <f>'2017 год Приложение  4'!E148</f>
        <v>5</v>
      </c>
      <c r="E247" s="37">
        <f>'2017 год Приложение  4'!F148</f>
        <v>0</v>
      </c>
      <c r="F247" s="37">
        <f>'2017 год Приложение  4'!G148</f>
        <v>5</v>
      </c>
    </row>
    <row r="248" spans="1:6" ht="31.5">
      <c r="A248" s="46" t="s">
        <v>56</v>
      </c>
      <c r="B248" s="16" t="s">
        <v>226</v>
      </c>
      <c r="C248" s="43"/>
      <c r="D248" s="9">
        <f>D249+D251+D250</f>
        <v>1414.5</v>
      </c>
      <c r="E248" s="9">
        <f>E249+E251+E250</f>
        <v>-60</v>
      </c>
      <c r="F248" s="9">
        <f>F249+F251+F250</f>
        <v>1354.5</v>
      </c>
    </row>
    <row r="249" spans="1:6" ht="31.5">
      <c r="A249" s="61" t="s">
        <v>16</v>
      </c>
      <c r="B249" s="16" t="s">
        <v>226</v>
      </c>
      <c r="C249" s="28" t="s">
        <v>11</v>
      </c>
      <c r="D249" s="37">
        <f>'2017 год Приложение  4'!E150</f>
        <v>1194.5</v>
      </c>
      <c r="E249" s="37">
        <f>'2017 год Приложение  4'!F150</f>
        <v>-60</v>
      </c>
      <c r="F249" s="37">
        <f>'2017 год Приложение  4'!G150</f>
        <v>1134.5</v>
      </c>
    </row>
    <row r="250" spans="1:6" ht="15.75">
      <c r="A250" s="69" t="s">
        <v>86</v>
      </c>
      <c r="B250" s="16" t="s">
        <v>226</v>
      </c>
      <c r="C250" s="28" t="s">
        <v>20</v>
      </c>
      <c r="D250" s="37">
        <f>'2017 год Приложение  4'!E151</f>
        <v>20</v>
      </c>
      <c r="E250" s="37">
        <f>'2017 год Приложение  4'!F151</f>
        <v>0</v>
      </c>
      <c r="F250" s="37">
        <f>'2017 год Приложение  4'!G151</f>
        <v>20</v>
      </c>
    </row>
    <row r="251" spans="1:6" ht="15.75">
      <c r="A251" s="46" t="s">
        <v>12</v>
      </c>
      <c r="B251" s="16" t="s">
        <v>226</v>
      </c>
      <c r="C251" s="28" t="s">
        <v>15</v>
      </c>
      <c r="D251" s="37">
        <f>'2017 год Приложение  4'!E152</f>
        <v>200</v>
      </c>
      <c r="E251" s="37">
        <f>'2017 год Приложение  4'!F152</f>
        <v>0</v>
      </c>
      <c r="F251" s="37">
        <f>'2017 год Приложение  4'!G152</f>
        <v>200</v>
      </c>
    </row>
    <row r="252" spans="1:6" ht="15.75">
      <c r="A252" s="11" t="s">
        <v>90</v>
      </c>
      <c r="B252" s="12" t="s">
        <v>227</v>
      </c>
      <c r="C252" s="12" t="s">
        <v>0</v>
      </c>
      <c r="D252" s="13">
        <f>D253+D255+D259+D257</f>
        <v>885</v>
      </c>
      <c r="E252" s="13">
        <f>E253+E255+E259+E257</f>
        <v>0</v>
      </c>
      <c r="F252" s="13">
        <f>F253+F255+F259+F257</f>
        <v>885</v>
      </c>
    </row>
    <row r="253" spans="1:6" ht="47.25">
      <c r="A253" s="17" t="s">
        <v>24</v>
      </c>
      <c r="B253" s="16" t="s">
        <v>228</v>
      </c>
      <c r="C253" s="8"/>
      <c r="D253" s="9">
        <f>D254</f>
        <v>46.5</v>
      </c>
      <c r="E253" s="9">
        <f>E254</f>
        <v>2.2</v>
      </c>
      <c r="F253" s="9">
        <f>F254</f>
        <v>48.7</v>
      </c>
    </row>
    <row r="254" spans="1:6" ht="31.5">
      <c r="A254" s="61" t="s">
        <v>16</v>
      </c>
      <c r="B254" s="16" t="s">
        <v>228</v>
      </c>
      <c r="C254" s="28" t="s">
        <v>11</v>
      </c>
      <c r="D254" s="37">
        <f>'2017 год Приложение  4'!E155</f>
        <v>46.5</v>
      </c>
      <c r="E254" s="37">
        <f>'2017 год Приложение  4'!F155</f>
        <v>2.2</v>
      </c>
      <c r="F254" s="37">
        <f>'2017 год Приложение  4'!G155</f>
        <v>48.7</v>
      </c>
    </row>
    <row r="255" spans="1:6" ht="63">
      <c r="A255" s="17" t="s">
        <v>25</v>
      </c>
      <c r="B255" s="16" t="s">
        <v>229</v>
      </c>
      <c r="C255" s="8"/>
      <c r="D255" s="9">
        <f>D256</f>
        <v>698.8</v>
      </c>
      <c r="E255" s="9">
        <f>E256</f>
        <v>-2.2</v>
      </c>
      <c r="F255" s="9">
        <f>F256</f>
        <v>696.5999999999999</v>
      </c>
    </row>
    <row r="256" spans="1:6" ht="31.5">
      <c r="A256" s="61" t="s">
        <v>16</v>
      </c>
      <c r="B256" s="16" t="s">
        <v>229</v>
      </c>
      <c r="C256" s="28" t="s">
        <v>11</v>
      </c>
      <c r="D256" s="37">
        <f>'2017 год Приложение  4'!E157</f>
        <v>698.8</v>
      </c>
      <c r="E256" s="37">
        <f>'2017 год Приложение  4'!F157</f>
        <v>-2.2</v>
      </c>
      <c r="F256" s="37">
        <f>'2017 год Приложение  4'!G157</f>
        <v>696.5999999999999</v>
      </c>
    </row>
    <row r="257" spans="1:6" ht="31.5">
      <c r="A257" s="46" t="s">
        <v>281</v>
      </c>
      <c r="B257" s="16" t="s">
        <v>280</v>
      </c>
      <c r="C257" s="36"/>
      <c r="D257" s="37">
        <f>'2017 год Приложение  4'!E158</f>
        <v>55.1</v>
      </c>
      <c r="E257" s="37">
        <f>'2017 год Приложение  4'!F158</f>
        <v>0</v>
      </c>
      <c r="F257" s="37">
        <f>'2017 год Приложение  4'!G158</f>
        <v>55.1</v>
      </c>
    </row>
    <row r="258" spans="1:6" ht="31.5">
      <c r="A258" s="46" t="s">
        <v>16</v>
      </c>
      <c r="B258" s="16" t="s">
        <v>280</v>
      </c>
      <c r="C258" s="28" t="s">
        <v>11</v>
      </c>
      <c r="D258" s="37">
        <f>'2017 год Приложение  4'!E159</f>
        <v>55.1</v>
      </c>
      <c r="E258" s="37">
        <f>'2017 год Приложение  4'!F159</f>
        <v>0</v>
      </c>
      <c r="F258" s="37">
        <f>'2017 год Приложение  4'!G159</f>
        <v>55.1</v>
      </c>
    </row>
    <row r="259" spans="1:6" ht="15.75">
      <c r="A259" s="73" t="s">
        <v>76</v>
      </c>
      <c r="B259" s="16" t="s">
        <v>230</v>
      </c>
      <c r="C259" s="36"/>
      <c r="D259" s="37">
        <f>'2017 год Приложение  4'!E160</f>
        <v>84.6</v>
      </c>
      <c r="E259" s="37">
        <f>'2017 год Приложение  4'!F160</f>
        <v>0</v>
      </c>
      <c r="F259" s="37">
        <f>'2017 год Приложение  4'!G160</f>
        <v>84.6</v>
      </c>
    </row>
    <row r="260" spans="1:6" ht="31.5">
      <c r="A260" s="61" t="s">
        <v>16</v>
      </c>
      <c r="B260" s="16" t="s">
        <v>230</v>
      </c>
      <c r="C260" s="28" t="s">
        <v>11</v>
      </c>
      <c r="D260" s="37">
        <f>'2017 год Приложение  4'!E161</f>
        <v>84.6</v>
      </c>
      <c r="E260" s="37">
        <f>'2017 год Приложение  4'!F161</f>
        <v>0</v>
      </c>
      <c r="F260" s="37">
        <f>'2017 год Приложение  4'!G161</f>
        <v>84.6</v>
      </c>
    </row>
    <row r="261" spans="1:6" ht="31.5">
      <c r="A261" s="11" t="s">
        <v>101</v>
      </c>
      <c r="B261" s="12" t="s">
        <v>231</v>
      </c>
      <c r="C261" s="12" t="s">
        <v>0</v>
      </c>
      <c r="D261" s="13">
        <f aca="true" t="shared" si="1" ref="D261:F262">D262</f>
        <v>5</v>
      </c>
      <c r="E261" s="13">
        <f t="shared" si="1"/>
        <v>0</v>
      </c>
      <c r="F261" s="13">
        <f t="shared" si="1"/>
        <v>5</v>
      </c>
    </row>
    <row r="262" spans="1:6" ht="31.5">
      <c r="A262" s="72" t="s">
        <v>110</v>
      </c>
      <c r="B262" s="16" t="s">
        <v>232</v>
      </c>
      <c r="C262" s="36"/>
      <c r="D262" s="37">
        <f t="shared" si="1"/>
        <v>5</v>
      </c>
      <c r="E262" s="37">
        <f t="shared" si="1"/>
        <v>0</v>
      </c>
      <c r="F262" s="37">
        <f t="shared" si="1"/>
        <v>5</v>
      </c>
    </row>
    <row r="263" spans="1:6" ht="31.5">
      <c r="A263" s="61" t="s">
        <v>16</v>
      </c>
      <c r="B263" s="16" t="s">
        <v>232</v>
      </c>
      <c r="C263" s="28" t="s">
        <v>11</v>
      </c>
      <c r="D263" s="37">
        <f>'2017 год Приложение  4'!E164</f>
        <v>5</v>
      </c>
      <c r="E263" s="37">
        <f>'2017 год Приложение  4'!F164</f>
        <v>0</v>
      </c>
      <c r="F263" s="37">
        <f>'2017 год Приложение  4'!G164</f>
        <v>5</v>
      </c>
    </row>
    <row r="264" spans="1:6" ht="31.5">
      <c r="A264" s="30" t="s">
        <v>102</v>
      </c>
      <c r="B264" s="31" t="s">
        <v>188</v>
      </c>
      <c r="C264" s="31" t="s">
        <v>0</v>
      </c>
      <c r="D264" s="32">
        <f>D268+D275+D278+D265</f>
        <v>13069.7</v>
      </c>
      <c r="E264" s="32">
        <f>E268+E275+E278+E265</f>
        <v>1.4432899320127035E-15</v>
      </c>
      <c r="F264" s="32">
        <f>F268+F275+F278+F265</f>
        <v>13069.7</v>
      </c>
    </row>
    <row r="265" spans="1:6" ht="31.5">
      <c r="A265" s="11" t="s">
        <v>103</v>
      </c>
      <c r="B265" s="12" t="s">
        <v>200</v>
      </c>
      <c r="C265" s="12" t="s">
        <v>0</v>
      </c>
      <c r="D265" s="13">
        <f aca="true" t="shared" si="2" ref="D265:F266">D266</f>
        <v>33</v>
      </c>
      <c r="E265" s="13">
        <f t="shared" si="2"/>
        <v>0</v>
      </c>
      <c r="F265" s="13">
        <f t="shared" si="2"/>
        <v>33</v>
      </c>
    </row>
    <row r="266" spans="1:6" ht="31.5">
      <c r="A266" s="15" t="s">
        <v>344</v>
      </c>
      <c r="B266" s="36" t="s">
        <v>201</v>
      </c>
      <c r="C266" s="10"/>
      <c r="D266" s="21">
        <f t="shared" si="2"/>
        <v>33</v>
      </c>
      <c r="E266" s="21">
        <f t="shared" si="2"/>
        <v>0</v>
      </c>
      <c r="F266" s="21">
        <f t="shared" si="2"/>
        <v>33</v>
      </c>
    </row>
    <row r="267" spans="1:6" ht="31.5">
      <c r="A267" s="41" t="s">
        <v>16</v>
      </c>
      <c r="B267" s="36" t="s">
        <v>201</v>
      </c>
      <c r="C267" s="43" t="s">
        <v>11</v>
      </c>
      <c r="D267" s="37">
        <f>'2017 год Приложение  4'!E168</f>
        <v>33</v>
      </c>
      <c r="E267" s="37">
        <f>'2017 год Приложение  4'!F168</f>
        <v>0</v>
      </c>
      <c r="F267" s="37">
        <f>'2017 год Приложение  4'!G168</f>
        <v>33</v>
      </c>
    </row>
    <row r="268" spans="1:6" ht="31.5">
      <c r="A268" s="11" t="s">
        <v>64</v>
      </c>
      <c r="B268" s="12" t="s">
        <v>202</v>
      </c>
      <c r="C268" s="12" t="s">
        <v>0</v>
      </c>
      <c r="D268" s="13">
        <f>D269+D271</f>
        <v>12414</v>
      </c>
      <c r="E268" s="13">
        <f>E269+E271</f>
        <v>1.4432899320127035E-15</v>
      </c>
      <c r="F268" s="13">
        <f>F269+F271</f>
        <v>12414</v>
      </c>
    </row>
    <row r="269" spans="1:6" ht="15.75">
      <c r="A269" s="15" t="s">
        <v>38</v>
      </c>
      <c r="B269" s="36" t="s">
        <v>203</v>
      </c>
      <c r="C269" s="10"/>
      <c r="D269" s="21">
        <f>D270</f>
        <v>29</v>
      </c>
      <c r="E269" s="21">
        <f>E270</f>
        <v>0</v>
      </c>
      <c r="F269" s="21">
        <f>F270</f>
        <v>29</v>
      </c>
    </row>
    <row r="270" spans="1:6" ht="31.5">
      <c r="A270" s="42" t="s">
        <v>16</v>
      </c>
      <c r="B270" s="36" t="s">
        <v>203</v>
      </c>
      <c r="C270" s="28" t="s">
        <v>11</v>
      </c>
      <c r="D270" s="37">
        <f>'2017 год Приложение  4'!E171</f>
        <v>29</v>
      </c>
      <c r="E270" s="37">
        <f>'2017 год Приложение  4'!F171</f>
        <v>0</v>
      </c>
      <c r="F270" s="37">
        <f>'2017 год Приложение  4'!G171</f>
        <v>29</v>
      </c>
    </row>
    <row r="271" spans="1:6" ht="15.75">
      <c r="A271" s="42" t="s">
        <v>80</v>
      </c>
      <c r="B271" s="36" t="s">
        <v>204</v>
      </c>
      <c r="C271" s="74"/>
      <c r="D271" s="37">
        <f>D273+D272+D274</f>
        <v>12385</v>
      </c>
      <c r="E271" s="37">
        <f>E273+E272+E274</f>
        <v>1.4432899320127035E-15</v>
      </c>
      <c r="F271" s="37">
        <f>F273+F272+F274</f>
        <v>12385</v>
      </c>
    </row>
    <row r="272" spans="1:6" ht="63">
      <c r="A272" s="69" t="s">
        <v>18</v>
      </c>
      <c r="B272" s="36" t="s">
        <v>204</v>
      </c>
      <c r="C272" s="28" t="s">
        <v>19</v>
      </c>
      <c r="D272" s="37">
        <f>'2017 год Приложение  4'!E173</f>
        <v>11369</v>
      </c>
      <c r="E272" s="37">
        <f>'2017 год Приложение  4'!F173</f>
        <v>44.5</v>
      </c>
      <c r="F272" s="37">
        <f>'2017 год Приложение  4'!G173</f>
        <v>11413.5</v>
      </c>
    </row>
    <row r="273" spans="1:6" ht="31.5">
      <c r="A273" s="42" t="s">
        <v>16</v>
      </c>
      <c r="B273" s="36" t="s">
        <v>204</v>
      </c>
      <c r="C273" s="28" t="s">
        <v>11</v>
      </c>
      <c r="D273" s="37">
        <f>'2017 год Приложение  4'!E174</f>
        <v>992.9</v>
      </c>
      <c r="E273" s="37">
        <f>'2017 год Приложение  4'!F174</f>
        <v>-44.9</v>
      </c>
      <c r="F273" s="37">
        <f>'2017 год Приложение  4'!G174</f>
        <v>948</v>
      </c>
    </row>
    <row r="274" spans="1:6" ht="15.75">
      <c r="A274" s="42" t="s">
        <v>12</v>
      </c>
      <c r="B274" s="36" t="s">
        <v>272</v>
      </c>
      <c r="C274" s="28" t="s">
        <v>15</v>
      </c>
      <c r="D274" s="37">
        <f>'2017 год Приложение  4'!E175</f>
        <v>23.1</v>
      </c>
      <c r="E274" s="37">
        <f>'2017 год Приложение  4'!F175</f>
        <v>0.4</v>
      </c>
      <c r="F274" s="37">
        <f>'2017 год Приложение  4'!G175</f>
        <v>23.5</v>
      </c>
    </row>
    <row r="275" spans="1:6" ht="31.5">
      <c r="A275" s="25" t="s">
        <v>108</v>
      </c>
      <c r="B275" s="12" t="s">
        <v>187</v>
      </c>
      <c r="C275" s="12"/>
      <c r="D275" s="13">
        <f aca="true" t="shared" si="3" ref="D275:F276">D276</f>
        <v>472.7</v>
      </c>
      <c r="E275" s="13">
        <f t="shared" si="3"/>
        <v>0</v>
      </c>
      <c r="F275" s="13">
        <f t="shared" si="3"/>
        <v>472.7</v>
      </c>
    </row>
    <row r="276" spans="1:6" ht="31.5">
      <c r="A276" s="23" t="s">
        <v>39</v>
      </c>
      <c r="B276" s="36" t="s">
        <v>205</v>
      </c>
      <c r="C276" s="22"/>
      <c r="D276" s="21">
        <f t="shared" si="3"/>
        <v>472.7</v>
      </c>
      <c r="E276" s="21">
        <f t="shared" si="3"/>
        <v>0</v>
      </c>
      <c r="F276" s="21">
        <f t="shared" si="3"/>
        <v>472.7</v>
      </c>
    </row>
    <row r="277" spans="1:6" ht="31.5">
      <c r="A277" s="42" t="s">
        <v>16</v>
      </c>
      <c r="B277" s="36" t="s">
        <v>205</v>
      </c>
      <c r="C277" s="36" t="s">
        <v>11</v>
      </c>
      <c r="D277" s="37">
        <f>'2017 год Приложение  4'!E178</f>
        <v>472.7</v>
      </c>
      <c r="E277" s="37">
        <f>'2017 год Приложение  4'!F178</f>
        <v>0</v>
      </c>
      <c r="F277" s="37">
        <f>'2017 год Приложение  4'!G178</f>
        <v>472.7</v>
      </c>
    </row>
    <row r="278" spans="1:6" ht="31.5">
      <c r="A278" s="25" t="s">
        <v>138</v>
      </c>
      <c r="B278" s="12" t="s">
        <v>206</v>
      </c>
      <c r="C278" s="12"/>
      <c r="D278" s="13">
        <f>D281+D279+D283</f>
        <v>150</v>
      </c>
      <c r="E278" s="13">
        <f>E281+E279+E283</f>
        <v>0</v>
      </c>
      <c r="F278" s="13">
        <f>F281+F279+F283</f>
        <v>150</v>
      </c>
    </row>
    <row r="279" spans="1:6" ht="63">
      <c r="A279" s="41" t="s">
        <v>139</v>
      </c>
      <c r="B279" s="36" t="s">
        <v>207</v>
      </c>
      <c r="C279" s="22"/>
      <c r="D279" s="37">
        <f>'2017 год Приложение  4'!E180</f>
        <v>40</v>
      </c>
      <c r="E279" s="37">
        <f>'2017 год Приложение  4'!F180</f>
        <v>0</v>
      </c>
      <c r="F279" s="37">
        <f>'2017 год Приложение  4'!G180</f>
        <v>40</v>
      </c>
    </row>
    <row r="280" spans="1:6" ht="31.5">
      <c r="A280" s="41" t="s">
        <v>16</v>
      </c>
      <c r="B280" s="36" t="s">
        <v>207</v>
      </c>
      <c r="C280" s="22" t="s">
        <v>11</v>
      </c>
      <c r="D280" s="37">
        <f>'2017 год Приложение  4'!E181</f>
        <v>40</v>
      </c>
      <c r="E280" s="37">
        <f>'2017 год Приложение  4'!F181</f>
        <v>0</v>
      </c>
      <c r="F280" s="37">
        <f>'2017 год Приложение  4'!G181</f>
        <v>40</v>
      </c>
    </row>
    <row r="281" spans="1:6" ht="63">
      <c r="A281" s="41" t="s">
        <v>140</v>
      </c>
      <c r="B281" s="36" t="s">
        <v>208</v>
      </c>
      <c r="C281" s="22"/>
      <c r="D281" s="37">
        <f>'2017 год Приложение  4'!E182</f>
        <v>70</v>
      </c>
      <c r="E281" s="37">
        <f>'2017 год Приложение  4'!F182</f>
        <v>0</v>
      </c>
      <c r="F281" s="37">
        <f>'2017 год Приложение  4'!G182</f>
        <v>70</v>
      </c>
    </row>
    <row r="282" spans="1:6" ht="31.5">
      <c r="A282" s="41" t="s">
        <v>16</v>
      </c>
      <c r="B282" s="36" t="s">
        <v>208</v>
      </c>
      <c r="C282" s="22" t="s">
        <v>11</v>
      </c>
      <c r="D282" s="37">
        <f>'2017 год Приложение  4'!E183</f>
        <v>70</v>
      </c>
      <c r="E282" s="37">
        <f>'2017 год Приложение  4'!F183</f>
        <v>0</v>
      </c>
      <c r="F282" s="37">
        <f>'2017 год Приложение  4'!G183</f>
        <v>70</v>
      </c>
    </row>
    <row r="283" spans="1:6" ht="47.25">
      <c r="A283" s="41" t="s">
        <v>141</v>
      </c>
      <c r="B283" s="36" t="s">
        <v>209</v>
      </c>
      <c r="C283" s="22"/>
      <c r="D283" s="37">
        <f>'2017 год Приложение  4'!E184</f>
        <v>40</v>
      </c>
      <c r="E283" s="37">
        <f>'2017 год Приложение  4'!F184</f>
        <v>0</v>
      </c>
      <c r="F283" s="37">
        <f>'2017 год Приложение  4'!G184</f>
        <v>40</v>
      </c>
    </row>
    <row r="284" spans="1:6" ht="31.5">
      <c r="A284" s="41" t="s">
        <v>16</v>
      </c>
      <c r="B284" s="36" t="s">
        <v>209</v>
      </c>
      <c r="C284" s="22" t="s">
        <v>11</v>
      </c>
      <c r="D284" s="37">
        <f>'2017 год Приложение  4'!E185</f>
        <v>10</v>
      </c>
      <c r="E284" s="37">
        <f>'2017 год Приложение  4'!F185</f>
        <v>0</v>
      </c>
      <c r="F284" s="37">
        <f>'2017 год Приложение  4'!G185</f>
        <v>10</v>
      </c>
    </row>
    <row r="285" spans="1:6" ht="15.75">
      <c r="A285" s="156" t="s">
        <v>86</v>
      </c>
      <c r="B285" s="36" t="s">
        <v>209</v>
      </c>
      <c r="C285" s="22" t="s">
        <v>20</v>
      </c>
      <c r="D285" s="37">
        <f>'2017 год Приложение  4'!E186</f>
        <v>30</v>
      </c>
      <c r="E285" s="37">
        <f>'2017 год Приложение  4'!F186</f>
        <v>0</v>
      </c>
      <c r="F285" s="37">
        <f>'2017 год Приложение  4'!G186</f>
        <v>30</v>
      </c>
    </row>
    <row r="286" spans="1:6" ht="31.5">
      <c r="A286" s="30" t="s">
        <v>104</v>
      </c>
      <c r="B286" s="31" t="s">
        <v>237</v>
      </c>
      <c r="C286" s="31" t="s">
        <v>0</v>
      </c>
      <c r="D286" s="32">
        <f>D287+D292+D303</f>
        <v>31678.3</v>
      </c>
      <c r="E286" s="32">
        <f>E287+E292+E303</f>
        <v>-500</v>
      </c>
      <c r="F286" s="32">
        <f>F287+F292+F303</f>
        <v>31178.3</v>
      </c>
    </row>
    <row r="287" spans="1:6" ht="31.5">
      <c r="A287" s="11" t="s">
        <v>105</v>
      </c>
      <c r="B287" s="12" t="s">
        <v>238</v>
      </c>
      <c r="C287" s="12" t="s">
        <v>0</v>
      </c>
      <c r="D287" s="13">
        <f>D288+D290</f>
        <v>50</v>
      </c>
      <c r="E287" s="13">
        <f>E288+E290</f>
        <v>0</v>
      </c>
      <c r="F287" s="13">
        <f>F288+F290</f>
        <v>50.00000000000001</v>
      </c>
    </row>
    <row r="288" spans="1:6" ht="63">
      <c r="A288" s="15" t="s">
        <v>65</v>
      </c>
      <c r="B288" s="16" t="s">
        <v>239</v>
      </c>
      <c r="C288" s="8"/>
      <c r="D288" s="9">
        <f>D289</f>
        <v>1.4</v>
      </c>
      <c r="E288" s="9">
        <f>E289</f>
        <v>-0.2</v>
      </c>
      <c r="F288" s="9">
        <f>F289</f>
        <v>1.2</v>
      </c>
    </row>
    <row r="289" spans="1:6" ht="31.5">
      <c r="A289" s="42" t="s">
        <v>16</v>
      </c>
      <c r="B289" s="28" t="s">
        <v>239</v>
      </c>
      <c r="C289" s="28" t="s">
        <v>11</v>
      </c>
      <c r="D289" s="38">
        <f>'2017 год Приложение  4'!E190</f>
        <v>1.4</v>
      </c>
      <c r="E289" s="38">
        <f>'2017 год Приложение  4'!F190</f>
        <v>-0.2</v>
      </c>
      <c r="F289" s="38">
        <f>'2017 год Приложение  4'!G190</f>
        <v>1.2</v>
      </c>
    </row>
    <row r="290" spans="1:6" ht="31.5">
      <c r="A290" s="42" t="s">
        <v>66</v>
      </c>
      <c r="B290" s="28" t="s">
        <v>240</v>
      </c>
      <c r="C290" s="28"/>
      <c r="D290" s="38">
        <f>D291</f>
        <v>48.6</v>
      </c>
      <c r="E290" s="38">
        <f>E291</f>
        <v>0.2</v>
      </c>
      <c r="F290" s="38">
        <f>F291</f>
        <v>48.800000000000004</v>
      </c>
    </row>
    <row r="291" spans="1:6" ht="63">
      <c r="A291" s="69" t="s">
        <v>18</v>
      </c>
      <c r="B291" s="28" t="s">
        <v>240</v>
      </c>
      <c r="C291" s="28" t="s">
        <v>19</v>
      </c>
      <c r="D291" s="38">
        <f>'2017 год Приложение  4'!E192</f>
        <v>48.6</v>
      </c>
      <c r="E291" s="38">
        <f>'2017 год Приложение  4'!F192</f>
        <v>0.2</v>
      </c>
      <c r="F291" s="38">
        <f>'2017 год Приложение  4'!G192</f>
        <v>48.800000000000004</v>
      </c>
    </row>
    <row r="292" spans="1:6" ht="47.25">
      <c r="A292" s="11" t="s">
        <v>106</v>
      </c>
      <c r="B292" s="12" t="s">
        <v>189</v>
      </c>
      <c r="C292" s="12" t="s">
        <v>0</v>
      </c>
      <c r="D292" s="13">
        <f>D293+D297+D299+D301+D295</f>
        <v>31448.3</v>
      </c>
      <c r="E292" s="13">
        <f>E293+E297+E299+E301+E295</f>
        <v>-500</v>
      </c>
      <c r="F292" s="13">
        <f>F293+F297+F299+F301+F295</f>
        <v>30948.3</v>
      </c>
    </row>
    <row r="293" spans="1:6" ht="78.75">
      <c r="A293" s="15" t="s">
        <v>40</v>
      </c>
      <c r="B293" s="16" t="s">
        <v>241</v>
      </c>
      <c r="C293" s="16"/>
      <c r="D293" s="18">
        <f>D294</f>
        <v>2800.2</v>
      </c>
      <c r="E293" s="18">
        <f>E294</f>
        <v>-500</v>
      </c>
      <c r="F293" s="18">
        <f>F294</f>
        <v>2300.2</v>
      </c>
    </row>
    <row r="294" spans="1:6" ht="15.75">
      <c r="A294" s="42" t="s">
        <v>31</v>
      </c>
      <c r="B294" s="16" t="s">
        <v>241</v>
      </c>
      <c r="C294" s="28" t="s">
        <v>20</v>
      </c>
      <c r="D294" s="38">
        <f>'2017 год Приложение  4'!E374</f>
        <v>2800.2</v>
      </c>
      <c r="E294" s="38">
        <f>'2017 год Приложение  4'!F374</f>
        <v>-500</v>
      </c>
      <c r="F294" s="38">
        <f>'2017 год Приложение  4'!G374</f>
        <v>2300.2</v>
      </c>
    </row>
    <row r="295" spans="1:6" ht="94.5" customHeight="1">
      <c r="A295" s="155" t="s">
        <v>83</v>
      </c>
      <c r="B295" s="151" t="s">
        <v>342</v>
      </c>
      <c r="C295" s="28"/>
      <c r="D295" s="38">
        <f>D296</f>
        <v>10626</v>
      </c>
      <c r="E295" s="38">
        <f>E296</f>
        <v>0</v>
      </c>
      <c r="F295" s="38">
        <f>F296</f>
        <v>10626</v>
      </c>
    </row>
    <row r="296" spans="1:6" ht="31.5">
      <c r="A296" s="42" t="s">
        <v>33</v>
      </c>
      <c r="B296" s="16" t="s">
        <v>342</v>
      </c>
      <c r="C296" s="28" t="s">
        <v>28</v>
      </c>
      <c r="D296" s="38">
        <f>'2017 год Приложение  4'!E195</f>
        <v>10626</v>
      </c>
      <c r="E296" s="38">
        <f>'2017 год Приложение  4'!F195</f>
        <v>0</v>
      </c>
      <c r="F296" s="38">
        <f>D296+E296</f>
        <v>10626</v>
      </c>
    </row>
    <row r="297" spans="1:6" ht="110.25">
      <c r="A297" s="75" t="s">
        <v>83</v>
      </c>
      <c r="B297" s="16" t="s">
        <v>245</v>
      </c>
      <c r="C297" s="16"/>
      <c r="D297" s="38">
        <f>D298</f>
        <v>13292.5</v>
      </c>
      <c r="E297" s="38">
        <f>E298</f>
        <v>0</v>
      </c>
      <c r="F297" s="38">
        <f>F298</f>
        <v>13292.5</v>
      </c>
    </row>
    <row r="298" spans="1:6" ht="31.5">
      <c r="A298" s="23" t="s">
        <v>33</v>
      </c>
      <c r="B298" s="16" t="s">
        <v>245</v>
      </c>
      <c r="C298" s="43" t="s">
        <v>28</v>
      </c>
      <c r="D298" s="38">
        <f>'2017 год Приложение  4'!E197</f>
        <v>13292.5</v>
      </c>
      <c r="E298" s="38">
        <f>'2017 год Приложение  4'!F197</f>
        <v>0</v>
      </c>
      <c r="F298" s="38">
        <f>'2017 год Приложение  4'!G197</f>
        <v>13292.5</v>
      </c>
    </row>
    <row r="299" spans="1:6" ht="63">
      <c r="A299" s="23" t="s">
        <v>85</v>
      </c>
      <c r="B299" s="16" t="s">
        <v>244</v>
      </c>
      <c r="C299" s="43"/>
      <c r="D299" s="38">
        <f>D300</f>
        <v>2234.3999999999996</v>
      </c>
      <c r="E299" s="38">
        <f>E300</f>
        <v>0</v>
      </c>
      <c r="F299" s="38">
        <f>F300</f>
        <v>2234.3999999999996</v>
      </c>
    </row>
    <row r="300" spans="1:6" ht="15.75">
      <c r="A300" s="41" t="s">
        <v>31</v>
      </c>
      <c r="B300" s="16" t="s">
        <v>244</v>
      </c>
      <c r="C300" s="43" t="s">
        <v>20</v>
      </c>
      <c r="D300" s="38">
        <f>'2017 год Приложение  4'!E199</f>
        <v>2234.3999999999996</v>
      </c>
      <c r="E300" s="38">
        <f>'2017 год Приложение  4'!F199</f>
        <v>0</v>
      </c>
      <c r="F300" s="38">
        <f>'2017 год Приложение  4'!G199</f>
        <v>2234.3999999999996</v>
      </c>
    </row>
    <row r="301" spans="1:6" ht="47.25">
      <c r="A301" s="41" t="s">
        <v>317</v>
      </c>
      <c r="B301" s="16" t="s">
        <v>296</v>
      </c>
      <c r="C301" s="43"/>
      <c r="D301" s="38">
        <f>'2017 год Приложение  4'!E200</f>
        <v>2495.2</v>
      </c>
      <c r="E301" s="38">
        <f>'2017 год Приложение  4'!F200</f>
        <v>0</v>
      </c>
      <c r="F301" s="38">
        <f>'2017 год Приложение  4'!G200</f>
        <v>2495.2</v>
      </c>
    </row>
    <row r="302" spans="1:6" ht="15.75">
      <c r="A302" s="41" t="s">
        <v>31</v>
      </c>
      <c r="B302" s="16" t="s">
        <v>296</v>
      </c>
      <c r="C302" s="43" t="s">
        <v>20</v>
      </c>
      <c r="D302" s="38">
        <f>'2017 год Приложение  4'!E201</f>
        <v>2495.2</v>
      </c>
      <c r="E302" s="38">
        <f>'2017 год Приложение  4'!F201</f>
        <v>0</v>
      </c>
      <c r="F302" s="38">
        <f>'2017 год Приложение  4'!G201</f>
        <v>2495.2</v>
      </c>
    </row>
    <row r="303" spans="1:6" ht="31.5">
      <c r="A303" s="11" t="s">
        <v>107</v>
      </c>
      <c r="B303" s="12" t="s">
        <v>242</v>
      </c>
      <c r="C303" s="12" t="s">
        <v>0</v>
      </c>
      <c r="D303" s="13">
        <f>D304+D306</f>
        <v>180</v>
      </c>
      <c r="E303" s="13">
        <f>E304+E306</f>
        <v>0</v>
      </c>
      <c r="F303" s="13">
        <f>F304+F306</f>
        <v>180</v>
      </c>
    </row>
    <row r="304" spans="1:6" ht="31.5">
      <c r="A304" s="15" t="s">
        <v>41</v>
      </c>
      <c r="B304" s="16" t="s">
        <v>243</v>
      </c>
      <c r="C304" s="16"/>
      <c r="D304" s="18">
        <f>D305</f>
        <v>80</v>
      </c>
      <c r="E304" s="18">
        <f>E305</f>
        <v>0</v>
      </c>
      <c r="F304" s="18">
        <f>F305</f>
        <v>80</v>
      </c>
    </row>
    <row r="305" spans="1:6" ht="31.5">
      <c r="A305" s="83" t="s">
        <v>13</v>
      </c>
      <c r="B305" s="16" t="s">
        <v>243</v>
      </c>
      <c r="C305" s="28" t="s">
        <v>14</v>
      </c>
      <c r="D305" s="38">
        <f>'2017 год Приложение  4'!E204</f>
        <v>80</v>
      </c>
      <c r="E305" s="38">
        <f>'2017 год Приложение  4'!F204</f>
        <v>0</v>
      </c>
      <c r="F305" s="38">
        <f>'2017 год Приложение  4'!G204</f>
        <v>80</v>
      </c>
    </row>
    <row r="306" spans="1:6" ht="47.25">
      <c r="A306" s="15" t="s">
        <v>318</v>
      </c>
      <c r="B306" s="16" t="s">
        <v>299</v>
      </c>
      <c r="C306" s="16"/>
      <c r="D306" s="18">
        <f>D307</f>
        <v>100</v>
      </c>
      <c r="E306" s="18">
        <f>E307</f>
        <v>0</v>
      </c>
      <c r="F306" s="18">
        <f>F307</f>
        <v>100</v>
      </c>
    </row>
    <row r="307" spans="1:6" ht="31.5">
      <c r="A307" s="77" t="s">
        <v>13</v>
      </c>
      <c r="B307" s="16" t="s">
        <v>299</v>
      </c>
      <c r="C307" s="43" t="s">
        <v>14</v>
      </c>
      <c r="D307" s="38">
        <f>'2017 год Приложение  4'!E206</f>
        <v>100</v>
      </c>
      <c r="E307" s="38">
        <f>'2017 год Приложение  4'!F206</f>
        <v>0</v>
      </c>
      <c r="F307" s="38">
        <f>'2017 год Приложение  4'!G206</f>
        <v>100</v>
      </c>
    </row>
    <row r="308" spans="1:6" ht="15.75">
      <c r="A308" s="33" t="s">
        <v>35</v>
      </c>
      <c r="B308" s="34" t="s">
        <v>149</v>
      </c>
      <c r="C308" s="34" t="s">
        <v>0</v>
      </c>
      <c r="D308" s="35">
        <f>D309+D311+D315+D319+D348+D352+D354+D356+D360+D362+D364+D366+D368+D374+D370+D372+D342+D322+D328+D330+D340+D338+D332+D358+D344+D324+D326+D334+D336+D350+D346</f>
        <v>62652</v>
      </c>
      <c r="E308" s="35">
        <f>E309+E311+E315+E319+E348+E352+E354+E356+E360+E362+E364+E366+E368+E374+E370+E372+E342+E322+E328+E330+E340+E338+E332+E358+E344+E324+E326+E334+E336+E350+E346</f>
        <v>5729.9</v>
      </c>
      <c r="F308" s="35">
        <f>F309+F311+F315+F319+F348+F352+F354+F356+F360+F362+F364+F366+F368+F374+F370+F372+F342+F322+F328+F330+F340+F338+F332+F358+F344+F324+F326+F334+F336+F350+F346</f>
        <v>68381.89999999997</v>
      </c>
    </row>
    <row r="309" spans="1:6" ht="31.5">
      <c r="A309" s="24" t="s">
        <v>295</v>
      </c>
      <c r="B309" s="43" t="s">
        <v>160</v>
      </c>
      <c r="C309" s="22"/>
      <c r="D309" s="44">
        <f>D310</f>
        <v>1157.1</v>
      </c>
      <c r="E309" s="44">
        <f>E310</f>
        <v>213.8</v>
      </c>
      <c r="F309" s="44">
        <f>F310</f>
        <v>1370.8999999999999</v>
      </c>
    </row>
    <row r="310" spans="1:6" ht="63">
      <c r="A310" s="45" t="s">
        <v>18</v>
      </c>
      <c r="B310" s="43" t="s">
        <v>160</v>
      </c>
      <c r="C310" s="22" t="s">
        <v>19</v>
      </c>
      <c r="D310" s="44">
        <f>'2017 год Приложение  4'!E16</f>
        <v>1157.1</v>
      </c>
      <c r="E310" s="44">
        <f>'2017 год Приложение  4'!F16</f>
        <v>213.8</v>
      </c>
      <c r="F310" s="44">
        <f>'2017 год Приложение  4'!G16</f>
        <v>1370.8999999999999</v>
      </c>
    </row>
    <row r="311" spans="1:6" ht="31.5">
      <c r="A311" s="45" t="s">
        <v>36</v>
      </c>
      <c r="B311" s="43" t="s">
        <v>161</v>
      </c>
      <c r="C311" s="43" t="s">
        <v>0</v>
      </c>
      <c r="D311" s="44">
        <f>D313+D312+D314</f>
        <v>500</v>
      </c>
      <c r="E311" s="44">
        <f>E313+E312+E314</f>
        <v>0</v>
      </c>
      <c r="F311" s="44">
        <f>F313+F312+F314</f>
        <v>500</v>
      </c>
    </row>
    <row r="312" spans="1:6" ht="63">
      <c r="A312" s="56" t="s">
        <v>18</v>
      </c>
      <c r="B312" s="43" t="s">
        <v>161</v>
      </c>
      <c r="C312" s="43" t="s">
        <v>19</v>
      </c>
      <c r="D312" s="44">
        <f>'2017 год Приложение  4'!E18</f>
        <v>36.5</v>
      </c>
      <c r="E312" s="44">
        <f>'2017 год Приложение  4'!F18</f>
        <v>-9</v>
      </c>
      <c r="F312" s="44">
        <f>'2017 год Приложение  4'!G18</f>
        <v>27.5</v>
      </c>
    </row>
    <row r="313" spans="1:6" ht="31.5">
      <c r="A313" s="46" t="s">
        <v>16</v>
      </c>
      <c r="B313" s="43" t="s">
        <v>161</v>
      </c>
      <c r="C313" s="43" t="s">
        <v>11</v>
      </c>
      <c r="D313" s="44">
        <f>'2017 год Приложение  4'!E19</f>
        <v>460.3</v>
      </c>
      <c r="E313" s="44">
        <f>'2017 год Приложение  4'!F19</f>
        <v>9</v>
      </c>
      <c r="F313" s="44">
        <f>'2017 год Приложение  4'!G19</f>
        <v>469.3</v>
      </c>
    </row>
    <row r="314" spans="1:6" ht="15.75">
      <c r="A314" s="46" t="s">
        <v>12</v>
      </c>
      <c r="B314" s="43" t="s">
        <v>161</v>
      </c>
      <c r="C314" s="43" t="s">
        <v>15</v>
      </c>
      <c r="D314" s="44">
        <f>'2017 год Приложение  4'!E20</f>
        <v>3.2</v>
      </c>
      <c r="E314" s="44">
        <f>'2017 год Приложение  4'!F20</f>
        <v>0</v>
      </c>
      <c r="F314" s="44">
        <f>'2017 год Приложение  4'!G20</f>
        <v>3.2</v>
      </c>
    </row>
    <row r="315" spans="1:6" ht="31.5">
      <c r="A315" s="45" t="s">
        <v>37</v>
      </c>
      <c r="B315" s="43" t="s">
        <v>159</v>
      </c>
      <c r="C315" s="43" t="s">
        <v>0</v>
      </c>
      <c r="D315" s="44">
        <f>D316+D317+D318</f>
        <v>2342.9</v>
      </c>
      <c r="E315" s="44">
        <f>E316+E317+E318</f>
        <v>-966.4</v>
      </c>
      <c r="F315" s="44">
        <f>F316+F317+F318</f>
        <v>1376.4999999999998</v>
      </c>
    </row>
    <row r="316" spans="1:6" ht="63">
      <c r="A316" s="45" t="s">
        <v>18</v>
      </c>
      <c r="B316" s="43" t="s">
        <v>159</v>
      </c>
      <c r="C316" s="43" t="s">
        <v>19</v>
      </c>
      <c r="D316" s="44">
        <f>'2017 год Приложение  4'!E22</f>
        <v>2070.2</v>
      </c>
      <c r="E316" s="44">
        <f>'2017 год Приложение  4'!F22</f>
        <v>-966.4</v>
      </c>
      <c r="F316" s="44">
        <f>'2017 год Приложение  4'!G22</f>
        <v>1103.7999999999997</v>
      </c>
    </row>
    <row r="317" spans="1:6" ht="31.5">
      <c r="A317" s="46" t="s">
        <v>16</v>
      </c>
      <c r="B317" s="43" t="s">
        <v>159</v>
      </c>
      <c r="C317" s="22" t="s">
        <v>11</v>
      </c>
      <c r="D317" s="44">
        <f>'2017 год Приложение  4'!E23</f>
        <v>267.8</v>
      </c>
      <c r="E317" s="44">
        <f>'2017 год Приложение  4'!F23</f>
        <v>0</v>
      </c>
      <c r="F317" s="44">
        <f>'2017 год Приложение  4'!G23</f>
        <v>267.8</v>
      </c>
    </row>
    <row r="318" spans="1:6" ht="15.75">
      <c r="A318" s="46" t="s">
        <v>12</v>
      </c>
      <c r="B318" s="43" t="s">
        <v>159</v>
      </c>
      <c r="C318" s="22" t="s">
        <v>15</v>
      </c>
      <c r="D318" s="44">
        <f>'2017 год Приложение  4'!E24</f>
        <v>4.9</v>
      </c>
      <c r="E318" s="44">
        <f>'2017 год Приложение  4'!F24</f>
        <v>0</v>
      </c>
      <c r="F318" s="44">
        <f>'2017 год Приложение  4'!G24</f>
        <v>4.9</v>
      </c>
    </row>
    <row r="319" spans="1:6" ht="31.5">
      <c r="A319" s="23" t="s">
        <v>77</v>
      </c>
      <c r="B319" s="43" t="s">
        <v>157</v>
      </c>
      <c r="C319" s="68"/>
      <c r="D319" s="44">
        <f>D321+D320</f>
        <v>27590.6</v>
      </c>
      <c r="E319" s="44">
        <f>E321+E320</f>
        <v>6819.099999999999</v>
      </c>
      <c r="F319" s="44">
        <f>F321+F320</f>
        <v>34409.7</v>
      </c>
    </row>
    <row r="320" spans="1:6" ht="31.5">
      <c r="A320" s="46" t="s">
        <v>16</v>
      </c>
      <c r="B320" s="43" t="s">
        <v>157</v>
      </c>
      <c r="C320" s="43" t="s">
        <v>11</v>
      </c>
      <c r="D320" s="44">
        <f>'2017 год Приложение  4'!E209</f>
        <v>500</v>
      </c>
      <c r="E320" s="44">
        <f>'2017 год Приложение  4'!F209</f>
        <v>0</v>
      </c>
      <c r="F320" s="44">
        <f>D320+E320</f>
        <v>500</v>
      </c>
    </row>
    <row r="321" spans="1:6" ht="15.75">
      <c r="A321" s="48" t="s">
        <v>12</v>
      </c>
      <c r="B321" s="43" t="s">
        <v>157</v>
      </c>
      <c r="C321" s="43" t="s">
        <v>15</v>
      </c>
      <c r="D321" s="44">
        <f>'2017 год Приложение  4'!E210+'2017 год Приложение  4'!E311+'2017 год Приложение  4'!E386+'2017 год Приложение  4'!E376+'2017 год Приложение  4'!E26</f>
        <v>27090.6</v>
      </c>
      <c r="E321" s="44">
        <f>'2017 год Приложение  4'!F210+'2017 год Приложение  4'!F311+'2017 год Приложение  4'!F386+'2017 год Приложение  4'!F376+'2017 год Приложение  4'!F26</f>
        <v>6819.099999999999</v>
      </c>
      <c r="F321" s="44">
        <f>'2017 год Приложение  4'!G210+'2017 год Приложение  4'!G311+'2017 год Приложение  4'!G386+'2017 год Приложение  4'!G376+'2017 год Приложение  4'!G26</f>
        <v>33909.7</v>
      </c>
    </row>
    <row r="322" spans="1:8" ht="63">
      <c r="A322" s="69" t="s">
        <v>304</v>
      </c>
      <c r="B322" s="28" t="s">
        <v>305</v>
      </c>
      <c r="C322" s="28"/>
      <c r="D322" s="44">
        <f>D323</f>
        <v>11.9</v>
      </c>
      <c r="E322" s="44">
        <f>E323</f>
        <v>0</v>
      </c>
      <c r="F322" s="44">
        <f>F323</f>
        <v>11.9</v>
      </c>
      <c r="H322" s="27"/>
    </row>
    <row r="323" spans="1:6" ht="31.5">
      <c r="A323" s="69" t="s">
        <v>16</v>
      </c>
      <c r="B323" s="28" t="s">
        <v>305</v>
      </c>
      <c r="C323" s="28" t="s">
        <v>11</v>
      </c>
      <c r="D323" s="44">
        <f>'2017 год Приложение  4'!E389</f>
        <v>11.9</v>
      </c>
      <c r="E323" s="44">
        <f>'2017 год Приложение  4'!F389</f>
        <v>0</v>
      </c>
      <c r="F323" s="44">
        <f>D323+E323</f>
        <v>11.9</v>
      </c>
    </row>
    <row r="324" spans="1:6" ht="126">
      <c r="A324" s="144" t="s">
        <v>383</v>
      </c>
      <c r="B324" s="43" t="s">
        <v>369</v>
      </c>
      <c r="C324" s="43"/>
      <c r="D324" s="44">
        <f>D325</f>
        <v>13.8</v>
      </c>
      <c r="E324" s="44">
        <f>E325</f>
        <v>0</v>
      </c>
      <c r="F324" s="44">
        <f>F325</f>
        <v>13.8</v>
      </c>
    </row>
    <row r="325" spans="1:6" ht="31.5">
      <c r="A325" s="48" t="s">
        <v>16</v>
      </c>
      <c r="B325" s="43" t="s">
        <v>369</v>
      </c>
      <c r="C325" s="43" t="s">
        <v>11</v>
      </c>
      <c r="D325" s="44">
        <f>'2017 год Приложение  4'!E212</f>
        <v>13.8</v>
      </c>
      <c r="E325" s="44">
        <f>'2017 год Приложение  4'!F212</f>
        <v>0</v>
      </c>
      <c r="F325" s="44">
        <f>D325+E325</f>
        <v>13.8</v>
      </c>
    </row>
    <row r="326" spans="1:6" ht="63">
      <c r="A326" s="48" t="s">
        <v>371</v>
      </c>
      <c r="B326" s="43" t="s">
        <v>370</v>
      </c>
      <c r="C326" s="43"/>
      <c r="D326" s="44">
        <f>D327</f>
        <v>9.3</v>
      </c>
      <c r="E326" s="44">
        <f>E327</f>
        <v>0</v>
      </c>
      <c r="F326" s="44">
        <f>F327</f>
        <v>9.3</v>
      </c>
    </row>
    <row r="327" spans="1:6" ht="31.5">
      <c r="A327" s="48" t="s">
        <v>16</v>
      </c>
      <c r="B327" s="43" t="s">
        <v>370</v>
      </c>
      <c r="C327" s="43" t="s">
        <v>11</v>
      </c>
      <c r="D327" s="44">
        <f>'2017 год Приложение  4'!E214</f>
        <v>9.3</v>
      </c>
      <c r="E327" s="44">
        <f>'2017 год Приложение  4'!F214</f>
        <v>0</v>
      </c>
      <c r="F327" s="44">
        <f>D327+E327</f>
        <v>9.3</v>
      </c>
    </row>
    <row r="328" spans="1:6" ht="63">
      <c r="A328" s="48" t="s">
        <v>300</v>
      </c>
      <c r="B328" s="43" t="s">
        <v>301</v>
      </c>
      <c r="C328" s="43"/>
      <c r="D328" s="44">
        <f>D329</f>
        <v>8.6</v>
      </c>
      <c r="E328" s="44">
        <f>E329</f>
        <v>0</v>
      </c>
      <c r="F328" s="44">
        <f>F329</f>
        <v>8.6</v>
      </c>
    </row>
    <row r="329" spans="1:6" ht="31.5">
      <c r="A329" s="48" t="s">
        <v>16</v>
      </c>
      <c r="B329" s="43" t="s">
        <v>301</v>
      </c>
      <c r="C329" s="43" t="s">
        <v>11</v>
      </c>
      <c r="D329" s="44">
        <f>'2017 год Приложение  4'!E216</f>
        <v>8.6</v>
      </c>
      <c r="E329" s="44">
        <f>'2017 год Приложение  4'!F216</f>
        <v>0</v>
      </c>
      <c r="F329" s="44">
        <f>D329+E329</f>
        <v>8.6</v>
      </c>
    </row>
    <row r="330" spans="1:6" ht="78.75">
      <c r="A330" s="48" t="s">
        <v>302</v>
      </c>
      <c r="B330" s="43" t="s">
        <v>303</v>
      </c>
      <c r="C330" s="43"/>
      <c r="D330" s="44">
        <f>D331</f>
        <v>8</v>
      </c>
      <c r="E330" s="44">
        <f>E331</f>
        <v>0</v>
      </c>
      <c r="F330" s="44">
        <f>F331</f>
        <v>8</v>
      </c>
    </row>
    <row r="331" spans="1:6" ht="31.5">
      <c r="A331" s="48" t="s">
        <v>16</v>
      </c>
      <c r="B331" s="43" t="s">
        <v>303</v>
      </c>
      <c r="C331" s="43" t="s">
        <v>11</v>
      </c>
      <c r="D331" s="44">
        <f>'2017 год Приложение  4'!E218</f>
        <v>8</v>
      </c>
      <c r="E331" s="44">
        <f>'2017 год Приложение  4'!F218</f>
        <v>0</v>
      </c>
      <c r="F331" s="44">
        <f>D331+E331</f>
        <v>8</v>
      </c>
    </row>
    <row r="332" spans="1:6" ht="94.5">
      <c r="A332" s="144" t="s">
        <v>335</v>
      </c>
      <c r="B332" s="43" t="s">
        <v>334</v>
      </c>
      <c r="C332" s="43"/>
      <c r="D332" s="44">
        <f>D333</f>
        <v>2.9</v>
      </c>
      <c r="E332" s="44">
        <f>E333</f>
        <v>0</v>
      </c>
      <c r="F332" s="44">
        <f>F333</f>
        <v>2.9</v>
      </c>
    </row>
    <row r="333" spans="1:6" ht="31.5">
      <c r="A333" s="48" t="s">
        <v>16</v>
      </c>
      <c r="B333" s="43" t="s">
        <v>334</v>
      </c>
      <c r="C333" s="43" t="s">
        <v>11</v>
      </c>
      <c r="D333" s="44">
        <f>'2017 год Приложение  4'!E220</f>
        <v>2.9</v>
      </c>
      <c r="E333" s="44">
        <f>'2017 год Приложение  4'!F220</f>
        <v>0</v>
      </c>
      <c r="F333" s="44">
        <f>D333+E333</f>
        <v>2.9</v>
      </c>
    </row>
    <row r="334" spans="1:6" ht="94.5">
      <c r="A334" s="144" t="s">
        <v>373</v>
      </c>
      <c r="B334" s="43" t="s">
        <v>372</v>
      </c>
      <c r="C334" s="43"/>
      <c r="D334" s="44">
        <f>D335</f>
        <v>5.9</v>
      </c>
      <c r="E334" s="44">
        <f>E335</f>
        <v>0</v>
      </c>
      <c r="F334" s="44">
        <f>F335</f>
        <v>5.9</v>
      </c>
    </row>
    <row r="335" spans="1:6" ht="31.5">
      <c r="A335" s="48" t="s">
        <v>16</v>
      </c>
      <c r="B335" s="43" t="s">
        <v>372</v>
      </c>
      <c r="C335" s="43" t="s">
        <v>11</v>
      </c>
      <c r="D335" s="44">
        <f>'2017 год Приложение  4'!E222</f>
        <v>5.9</v>
      </c>
      <c r="E335" s="44">
        <f>'2017 год Приложение  4'!F222</f>
        <v>0</v>
      </c>
      <c r="F335" s="44">
        <f>D335+E335</f>
        <v>5.9</v>
      </c>
    </row>
    <row r="336" spans="1:6" ht="78.75">
      <c r="A336" s="48" t="s">
        <v>375</v>
      </c>
      <c r="B336" s="43" t="s">
        <v>374</v>
      </c>
      <c r="C336" s="43"/>
      <c r="D336" s="44">
        <f>D337</f>
        <v>5.9</v>
      </c>
      <c r="E336" s="44">
        <f>E337</f>
        <v>0</v>
      </c>
      <c r="F336" s="44">
        <f>F337</f>
        <v>5.9</v>
      </c>
    </row>
    <row r="337" spans="1:6" ht="31.5">
      <c r="A337" s="48" t="s">
        <v>16</v>
      </c>
      <c r="B337" s="43" t="s">
        <v>374</v>
      </c>
      <c r="C337" s="43" t="s">
        <v>11</v>
      </c>
      <c r="D337" s="44">
        <f>'2017 год Приложение  4'!E224</f>
        <v>5.9</v>
      </c>
      <c r="E337" s="44">
        <f>'2017 год Приложение  4'!F224</f>
        <v>0</v>
      </c>
      <c r="F337" s="44">
        <f>D337+E337</f>
        <v>5.9</v>
      </c>
    </row>
    <row r="338" spans="1:6" ht="78.75">
      <c r="A338" s="48" t="s">
        <v>332</v>
      </c>
      <c r="B338" s="43" t="s">
        <v>331</v>
      </c>
      <c r="C338" s="43"/>
      <c r="D338" s="44">
        <f>D339</f>
        <v>60</v>
      </c>
      <c r="E338" s="44">
        <f>E339</f>
        <v>0</v>
      </c>
      <c r="F338" s="44">
        <f>F339</f>
        <v>60</v>
      </c>
    </row>
    <row r="339" spans="1:6" ht="15.75">
      <c r="A339" s="47" t="s">
        <v>48</v>
      </c>
      <c r="B339" s="43" t="s">
        <v>331</v>
      </c>
      <c r="C339" s="43" t="s">
        <v>49</v>
      </c>
      <c r="D339" s="44">
        <f>'2017 год Приложение  4'!E226</f>
        <v>60</v>
      </c>
      <c r="E339" s="44">
        <f>'2017 год Приложение  4'!F226</f>
        <v>0</v>
      </c>
      <c r="F339" s="44">
        <f>D339+E339</f>
        <v>60</v>
      </c>
    </row>
    <row r="340" spans="1:6" ht="31.5">
      <c r="A340" s="48" t="s">
        <v>323</v>
      </c>
      <c r="B340" s="43" t="s">
        <v>333</v>
      </c>
      <c r="C340" s="68"/>
      <c r="D340" s="44">
        <f>D341</f>
        <v>198.4</v>
      </c>
      <c r="E340" s="44">
        <f>E341</f>
        <v>0</v>
      </c>
      <c r="F340" s="44">
        <f>F341</f>
        <v>198.4</v>
      </c>
    </row>
    <row r="341" spans="1:6" ht="31.5">
      <c r="A341" s="69" t="s">
        <v>16</v>
      </c>
      <c r="B341" s="43" t="s">
        <v>333</v>
      </c>
      <c r="C341" s="43" t="s">
        <v>11</v>
      </c>
      <c r="D341" s="44">
        <f>'2017 год Приложение  4'!E228</f>
        <v>198.4</v>
      </c>
      <c r="E341" s="44">
        <f>'2017 год Приложение  4'!F228</f>
        <v>0</v>
      </c>
      <c r="F341" s="44">
        <f>D341+E341</f>
        <v>198.4</v>
      </c>
    </row>
    <row r="342" spans="1:6" ht="47.25">
      <c r="A342" s="55" t="s">
        <v>283</v>
      </c>
      <c r="B342" s="43" t="s">
        <v>282</v>
      </c>
      <c r="C342" s="43"/>
      <c r="D342" s="44">
        <f>'2017 год Приложение  4'!E229</f>
        <v>500</v>
      </c>
      <c r="E342" s="44">
        <f>'2017 год Приложение  4'!F229</f>
        <v>0</v>
      </c>
      <c r="F342" s="44">
        <f>'2017 год Приложение  4'!G229</f>
        <v>500</v>
      </c>
    </row>
    <row r="343" spans="1:6" ht="31.5">
      <c r="A343" s="48" t="s">
        <v>16</v>
      </c>
      <c r="B343" s="43" t="s">
        <v>282</v>
      </c>
      <c r="C343" s="22" t="s">
        <v>11</v>
      </c>
      <c r="D343" s="44">
        <f>'2017 год Приложение  4'!E230</f>
        <v>500</v>
      </c>
      <c r="E343" s="44">
        <f>'2017 год Приложение  4'!F230</f>
        <v>0</v>
      </c>
      <c r="F343" s="44">
        <f>'2017 год Приложение  4'!G230</f>
        <v>500</v>
      </c>
    </row>
    <row r="344" spans="1:6" ht="47.25">
      <c r="A344" s="48" t="s">
        <v>359</v>
      </c>
      <c r="B344" s="43" t="s">
        <v>358</v>
      </c>
      <c r="C344" s="157"/>
      <c r="D344" s="44">
        <f>'2017 год Приложение  4'!E231</f>
        <v>31.5</v>
      </c>
      <c r="E344" s="44">
        <f>'2017 год Приложение  4'!F231</f>
        <v>0</v>
      </c>
      <c r="F344" s="44">
        <f>'2017 год Приложение  4'!G231</f>
        <v>31.5</v>
      </c>
    </row>
    <row r="345" spans="1:6" ht="31.5">
      <c r="A345" s="48" t="s">
        <v>16</v>
      </c>
      <c r="B345" s="43" t="s">
        <v>358</v>
      </c>
      <c r="C345" s="22" t="s">
        <v>11</v>
      </c>
      <c r="D345" s="44">
        <f>'2017 год Приложение  4'!E232</f>
        <v>31.5</v>
      </c>
      <c r="E345" s="44">
        <f>'2017 год Приложение  4'!F232</f>
        <v>0</v>
      </c>
      <c r="F345" s="44">
        <f>'2017 год Приложение  4'!G232</f>
        <v>31.5</v>
      </c>
    </row>
    <row r="346" spans="1:6" ht="35.25" customHeight="1">
      <c r="A346" s="48" t="s">
        <v>395</v>
      </c>
      <c r="B346" s="43" t="s">
        <v>394</v>
      </c>
      <c r="C346" s="22"/>
      <c r="D346" s="123">
        <f>D347</f>
        <v>0</v>
      </c>
      <c r="E346" s="123">
        <f>E347</f>
        <v>1000</v>
      </c>
      <c r="F346" s="123">
        <f>F347</f>
        <v>1000</v>
      </c>
    </row>
    <row r="347" spans="1:6" ht="15.75">
      <c r="A347" s="61" t="s">
        <v>12</v>
      </c>
      <c r="B347" s="43" t="s">
        <v>394</v>
      </c>
      <c r="C347" s="22" t="s">
        <v>15</v>
      </c>
      <c r="D347" s="123">
        <f>'2017 год Приложение  4'!E234</f>
        <v>0</v>
      </c>
      <c r="E347" s="123">
        <f>'2017 год Приложение  4'!F234</f>
        <v>1000</v>
      </c>
      <c r="F347" s="123">
        <f>D347+E347</f>
        <v>1000</v>
      </c>
    </row>
    <row r="348" spans="1:6" ht="31.5">
      <c r="A348" s="23" t="s">
        <v>53</v>
      </c>
      <c r="B348" s="43" t="s">
        <v>147</v>
      </c>
      <c r="C348" s="124"/>
      <c r="D348" s="123">
        <f>D349</f>
        <v>1167.8999999999999</v>
      </c>
      <c r="E348" s="123">
        <f>E349</f>
        <v>0</v>
      </c>
      <c r="F348" s="123">
        <f>F349</f>
        <v>1167.8999999999999</v>
      </c>
    </row>
    <row r="349" spans="1:6" ht="15.75">
      <c r="A349" s="47" t="s">
        <v>48</v>
      </c>
      <c r="B349" s="43" t="s">
        <v>147</v>
      </c>
      <c r="C349" s="43" t="s">
        <v>49</v>
      </c>
      <c r="D349" s="44">
        <f>'2017 год Приложение  4'!E391</f>
        <v>1167.8999999999999</v>
      </c>
      <c r="E349" s="44">
        <f>'2017 год Приложение  4'!F391</f>
        <v>0</v>
      </c>
      <c r="F349" s="44">
        <f>'2017 год Приложение  4'!G391</f>
        <v>1167.8999999999999</v>
      </c>
    </row>
    <row r="350" spans="1:6" ht="47.25">
      <c r="A350" s="158" t="s">
        <v>388</v>
      </c>
      <c r="B350" s="43" t="s">
        <v>389</v>
      </c>
      <c r="C350" s="43"/>
      <c r="D350" s="44">
        <f>D351</f>
        <v>48.9</v>
      </c>
      <c r="E350" s="44">
        <f>E351</f>
        <v>0</v>
      </c>
      <c r="F350" s="44">
        <f>F351</f>
        <v>48.9</v>
      </c>
    </row>
    <row r="351" spans="1:6" ht="31.5">
      <c r="A351" s="41" t="s">
        <v>16</v>
      </c>
      <c r="B351" s="43" t="s">
        <v>389</v>
      </c>
      <c r="C351" s="43" t="s">
        <v>11</v>
      </c>
      <c r="D351" s="44">
        <f>'2017 год Приложение  4'!E236</f>
        <v>48.9</v>
      </c>
      <c r="E351" s="44">
        <f>'2017 год Приложение  4'!F236</f>
        <v>0</v>
      </c>
      <c r="F351" s="44">
        <f>D351+E351</f>
        <v>48.9</v>
      </c>
    </row>
    <row r="352" spans="1:6" ht="47.25">
      <c r="A352" s="48" t="s">
        <v>52</v>
      </c>
      <c r="B352" s="43" t="s">
        <v>148</v>
      </c>
      <c r="C352" s="22"/>
      <c r="D352" s="44">
        <f>D353</f>
        <v>133.2</v>
      </c>
      <c r="E352" s="44">
        <f>E353</f>
        <v>0</v>
      </c>
      <c r="F352" s="44">
        <f>F353</f>
        <v>133.2</v>
      </c>
    </row>
    <row r="353" spans="1:6" ht="15.75">
      <c r="A353" s="47" t="s">
        <v>48</v>
      </c>
      <c r="B353" s="43" t="s">
        <v>148</v>
      </c>
      <c r="C353" s="43" t="s">
        <v>49</v>
      </c>
      <c r="D353" s="44">
        <f>'2017 год Приложение  4'!E393</f>
        <v>133.2</v>
      </c>
      <c r="E353" s="44">
        <f>'2017 год Приложение  4'!F393</f>
        <v>0</v>
      </c>
      <c r="F353" s="44">
        <f>'2017 год Приложение  4'!G393</f>
        <v>133.2</v>
      </c>
    </row>
    <row r="354" spans="1:6" ht="63">
      <c r="A354" s="48" t="s">
        <v>291</v>
      </c>
      <c r="B354" s="43" t="s">
        <v>284</v>
      </c>
      <c r="C354" s="43"/>
      <c r="D354" s="44">
        <f>D355</f>
        <v>1124.1</v>
      </c>
      <c r="E354" s="44">
        <f>E355</f>
        <v>0</v>
      </c>
      <c r="F354" s="44">
        <f>F355</f>
        <v>1124.1</v>
      </c>
    </row>
    <row r="355" spans="1:6" ht="31.5">
      <c r="A355" s="85" t="s">
        <v>13</v>
      </c>
      <c r="B355" s="43" t="s">
        <v>284</v>
      </c>
      <c r="C355" s="43" t="s">
        <v>14</v>
      </c>
      <c r="D355" s="44">
        <f>'2017 год Приложение  4'!E282</f>
        <v>1124.1</v>
      </c>
      <c r="E355" s="44">
        <f>'2017 год Приложение  4'!F282</f>
        <v>0</v>
      </c>
      <c r="F355" s="44">
        <f>'2017 год Приложение  4'!G282</f>
        <v>1124.1</v>
      </c>
    </row>
    <row r="356" spans="1:6" ht="47.25">
      <c r="A356" s="48" t="s">
        <v>78</v>
      </c>
      <c r="B356" s="43" t="s">
        <v>158</v>
      </c>
      <c r="C356" s="43"/>
      <c r="D356" s="44">
        <f>D357</f>
        <v>607.2</v>
      </c>
      <c r="E356" s="44">
        <f>E357</f>
        <v>0</v>
      </c>
      <c r="F356" s="44">
        <f>F357</f>
        <v>607.2</v>
      </c>
    </row>
    <row r="357" spans="1:6" ht="15.75">
      <c r="A357" s="48" t="s">
        <v>31</v>
      </c>
      <c r="B357" s="43" t="s">
        <v>158</v>
      </c>
      <c r="C357" s="43" t="s">
        <v>20</v>
      </c>
      <c r="D357" s="44">
        <f>'2017 год Приложение  4'!E238</f>
        <v>607.2</v>
      </c>
      <c r="E357" s="44">
        <f>'2017 год Приложение  4'!F238</f>
        <v>0</v>
      </c>
      <c r="F357" s="44">
        <f>'2017 год Приложение  4'!G238</f>
        <v>607.2</v>
      </c>
    </row>
    <row r="358" spans="1:6" ht="15.75">
      <c r="A358" s="146" t="s">
        <v>336</v>
      </c>
      <c r="B358" s="43" t="s">
        <v>337</v>
      </c>
      <c r="C358" s="147"/>
      <c r="D358" s="44">
        <f>D359</f>
        <v>1555</v>
      </c>
      <c r="E358" s="44">
        <f>E359</f>
        <v>-1555</v>
      </c>
      <c r="F358" s="44">
        <f>F359</f>
        <v>0</v>
      </c>
    </row>
    <row r="359" spans="1:6" ht="15.75">
      <c r="A359" s="48" t="s">
        <v>338</v>
      </c>
      <c r="B359" s="43" t="s">
        <v>337</v>
      </c>
      <c r="C359" s="147" t="s">
        <v>339</v>
      </c>
      <c r="D359" s="44">
        <f>'2017 год Приложение  4'!E240</f>
        <v>1555</v>
      </c>
      <c r="E359" s="44">
        <f>'2017 год Приложение  4'!F240</f>
        <v>-1555</v>
      </c>
      <c r="F359" s="44">
        <f>D359+E359</f>
        <v>0</v>
      </c>
    </row>
    <row r="360" spans="1:6" ht="78.75">
      <c r="A360" s="89" t="s">
        <v>292</v>
      </c>
      <c r="B360" s="52" t="s">
        <v>152</v>
      </c>
      <c r="C360" s="53"/>
      <c r="D360" s="49">
        <f>D361</f>
        <v>3</v>
      </c>
      <c r="E360" s="49">
        <f>E361</f>
        <v>0</v>
      </c>
      <c r="F360" s="49">
        <f>F361</f>
        <v>3</v>
      </c>
    </row>
    <row r="361" spans="1:6" ht="31.5">
      <c r="A361" s="55" t="s">
        <v>16</v>
      </c>
      <c r="B361" s="52" t="s">
        <v>152</v>
      </c>
      <c r="C361" s="53">
        <v>200</v>
      </c>
      <c r="D361" s="44">
        <f>'2017 год Приложение  4'!E395</f>
        <v>3</v>
      </c>
      <c r="E361" s="44">
        <f>'2017 год Приложение  4'!F395</f>
        <v>0</v>
      </c>
      <c r="F361" s="44">
        <f>'2017 год Приложение  4'!G395</f>
        <v>3</v>
      </c>
    </row>
    <row r="362" spans="1:6" ht="157.5">
      <c r="A362" s="86" t="s">
        <v>293</v>
      </c>
      <c r="B362" s="116" t="s">
        <v>153</v>
      </c>
      <c r="C362" s="117"/>
      <c r="D362" s="49">
        <f>D363</f>
        <v>3</v>
      </c>
      <c r="E362" s="49">
        <f>E363</f>
        <v>0</v>
      </c>
      <c r="F362" s="49">
        <f>F363</f>
        <v>3</v>
      </c>
    </row>
    <row r="363" spans="1:6" ht="31.5">
      <c r="A363" s="55" t="s">
        <v>16</v>
      </c>
      <c r="B363" s="116" t="s">
        <v>153</v>
      </c>
      <c r="C363" s="118">
        <v>200</v>
      </c>
      <c r="D363" s="44">
        <f>'2017 год Приложение  4'!E397</f>
        <v>3</v>
      </c>
      <c r="E363" s="44">
        <f>'2017 год Приложение  4'!F397</f>
        <v>0</v>
      </c>
      <c r="F363" s="44">
        <f>'2017 год Приложение  4'!G397</f>
        <v>3</v>
      </c>
    </row>
    <row r="364" spans="1:6" ht="31.5">
      <c r="A364" s="23" t="s">
        <v>50</v>
      </c>
      <c r="B364" s="116" t="s">
        <v>154</v>
      </c>
      <c r="C364" s="50"/>
      <c r="D364" s="49">
        <f>D365</f>
        <v>1621.7</v>
      </c>
      <c r="E364" s="49">
        <f>E365</f>
        <v>0</v>
      </c>
      <c r="F364" s="49">
        <f>F365</f>
        <v>1621.7</v>
      </c>
    </row>
    <row r="365" spans="1:6" ht="15.75">
      <c r="A365" s="48" t="s">
        <v>48</v>
      </c>
      <c r="B365" s="116" t="s">
        <v>154</v>
      </c>
      <c r="C365" s="43" t="s">
        <v>49</v>
      </c>
      <c r="D365" s="44">
        <f>'2017 год Приложение  4'!E399</f>
        <v>1621.7</v>
      </c>
      <c r="E365" s="44">
        <f>'2017 год Приложение  4'!F399</f>
        <v>0</v>
      </c>
      <c r="F365" s="44">
        <f>'2017 год Приложение  4'!G399</f>
        <v>1621.7</v>
      </c>
    </row>
    <row r="366" spans="1:6" ht="90">
      <c r="A366" s="87" t="s">
        <v>294</v>
      </c>
      <c r="B366" s="116" t="s">
        <v>155</v>
      </c>
      <c r="C366" s="51"/>
      <c r="D366" s="49">
        <f>D367</f>
        <v>178.20000000000002</v>
      </c>
      <c r="E366" s="49">
        <f>E367</f>
        <v>0</v>
      </c>
      <c r="F366" s="49">
        <f>F367</f>
        <v>178.20000000000002</v>
      </c>
    </row>
    <row r="367" spans="1:6" ht="15.75">
      <c r="A367" s="48" t="s">
        <v>48</v>
      </c>
      <c r="B367" s="116" t="s">
        <v>155</v>
      </c>
      <c r="C367" s="43" t="s">
        <v>49</v>
      </c>
      <c r="D367" s="44">
        <f>'2017 год Приложение  4'!E401</f>
        <v>178.20000000000002</v>
      </c>
      <c r="E367" s="44">
        <f>'2017 год Приложение  4'!F401</f>
        <v>0</v>
      </c>
      <c r="F367" s="44">
        <f>'2017 год Приложение  4'!G401</f>
        <v>178.20000000000002</v>
      </c>
    </row>
    <row r="368" spans="1:6" ht="120">
      <c r="A368" s="54" t="s">
        <v>288</v>
      </c>
      <c r="B368" s="116" t="s">
        <v>156</v>
      </c>
      <c r="C368" s="51"/>
      <c r="D368" s="49">
        <f>D369</f>
        <v>7</v>
      </c>
      <c r="E368" s="49">
        <f>E369</f>
        <v>0</v>
      </c>
      <c r="F368" s="49">
        <f>F369</f>
        <v>7</v>
      </c>
    </row>
    <row r="369" spans="1:6" ht="31.5">
      <c r="A369" s="48" t="s">
        <v>16</v>
      </c>
      <c r="B369" s="116" t="s">
        <v>156</v>
      </c>
      <c r="C369" s="43" t="s">
        <v>11</v>
      </c>
      <c r="D369" s="44">
        <f>'2017 год Приложение  4'!E403</f>
        <v>7</v>
      </c>
      <c r="E369" s="44">
        <f>'2017 год Приложение  4'!F403</f>
        <v>0</v>
      </c>
      <c r="F369" s="44">
        <f>'2017 год Приложение  4'!G403</f>
        <v>7</v>
      </c>
    </row>
    <row r="370" spans="1:6" ht="31.5">
      <c r="A370" s="23" t="s">
        <v>135</v>
      </c>
      <c r="B370" s="43" t="s">
        <v>150</v>
      </c>
      <c r="C370" s="43" t="s">
        <v>0</v>
      </c>
      <c r="D370" s="49">
        <f>D371</f>
        <v>3400.1</v>
      </c>
      <c r="E370" s="49">
        <f>E371</f>
        <v>0</v>
      </c>
      <c r="F370" s="49">
        <f>F371</f>
        <v>3400.1</v>
      </c>
    </row>
    <row r="371" spans="1:6" ht="15.75">
      <c r="A371" s="48" t="s">
        <v>48</v>
      </c>
      <c r="B371" s="43" t="s">
        <v>150</v>
      </c>
      <c r="C371" s="43" t="s">
        <v>49</v>
      </c>
      <c r="D371" s="44">
        <f>'2017 год Приложение  4'!E405</f>
        <v>3400.1</v>
      </c>
      <c r="E371" s="44">
        <f>'2017 год Приложение  4'!F405</f>
        <v>0</v>
      </c>
      <c r="F371" s="44">
        <f>'2017 год Приложение  4'!G405</f>
        <v>3400.1</v>
      </c>
    </row>
    <row r="372" spans="1:6" ht="31.5">
      <c r="A372" s="85" t="s">
        <v>51</v>
      </c>
      <c r="B372" s="43" t="s">
        <v>151</v>
      </c>
      <c r="C372" s="50"/>
      <c r="D372" s="49">
        <f>D373</f>
        <v>20207.4</v>
      </c>
      <c r="E372" s="49">
        <f>E373</f>
        <v>218.4</v>
      </c>
      <c r="F372" s="49">
        <f>F373</f>
        <v>20425.800000000003</v>
      </c>
    </row>
    <row r="373" spans="1:6" ht="15.75">
      <c r="A373" s="48" t="s">
        <v>48</v>
      </c>
      <c r="B373" s="43" t="s">
        <v>151</v>
      </c>
      <c r="C373" s="43" t="s">
        <v>49</v>
      </c>
      <c r="D373" s="44">
        <f>'2017 год Приложение  4'!E407</f>
        <v>20207.4</v>
      </c>
      <c r="E373" s="44">
        <f>'2017 год Приложение  4'!F407</f>
        <v>218.4</v>
      </c>
      <c r="F373" s="44">
        <f>'2017 год Приложение  4'!G407</f>
        <v>20425.800000000003</v>
      </c>
    </row>
    <row r="374" spans="1:6" ht="47.25">
      <c r="A374" s="90" t="s">
        <v>68</v>
      </c>
      <c r="B374" s="62" t="s">
        <v>162</v>
      </c>
      <c r="C374" s="62"/>
      <c r="D374" s="91">
        <f>D375</f>
        <v>148.5</v>
      </c>
      <c r="E374" s="91">
        <f>E375</f>
        <v>0</v>
      </c>
      <c r="F374" s="91">
        <f>F375</f>
        <v>148.5</v>
      </c>
    </row>
    <row r="375" spans="1:6" ht="15.75">
      <c r="A375" s="61" t="s">
        <v>12</v>
      </c>
      <c r="B375" s="63" t="s">
        <v>162</v>
      </c>
      <c r="C375" s="63">
        <v>800</v>
      </c>
      <c r="D375" s="44">
        <f>'2017 год Приложение  4'!E242</f>
        <v>148.5</v>
      </c>
      <c r="E375" s="44">
        <f>'2017 год Приложение  4'!F242</f>
        <v>0</v>
      </c>
      <c r="F375" s="44">
        <f>'2017 год Приложение  4'!G242</f>
        <v>148.5</v>
      </c>
    </row>
  </sheetData>
  <sheetProtection/>
  <mergeCells count="11">
    <mergeCell ref="B9:B10"/>
    <mergeCell ref="C9:C10"/>
    <mergeCell ref="E9:E10"/>
    <mergeCell ref="C1:F1"/>
    <mergeCell ref="C4:F4"/>
    <mergeCell ref="B2:F2"/>
    <mergeCell ref="B5:F5"/>
    <mergeCell ref="F9:F10"/>
    <mergeCell ref="A7:F7"/>
    <mergeCell ref="A9:A10"/>
    <mergeCell ref="D9:D10"/>
  </mergeCells>
  <printOptions horizontalCentered="1"/>
  <pageMargins left="0.7874015748031497" right="0" top="0" bottom="0" header="0" footer="0"/>
  <pageSetup fitToHeight="0" horizontalDpi="600" verticalDpi="600" orientation="portrait" paperSize="9" scale="71" r:id="rId1"/>
  <colBreaks count="4" manualBreakCount="4">
    <brk id="6" max="65535" man="1"/>
    <brk id="20" max="65535" man="1"/>
    <brk id="34" max="65535" man="1"/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="90" zoomScaleNormal="90" zoomScaleSheetLayoutView="90" workbookViewId="0" topLeftCell="A1">
      <selection activeCell="F270" sqref="F270"/>
    </sheetView>
  </sheetViews>
  <sheetFormatPr defaultColWidth="9.140625" defaultRowHeight="12.75"/>
  <cols>
    <col min="1" max="1" width="67.00390625" style="0" customWidth="1"/>
    <col min="2" max="2" width="7.7109375" style="0" customWidth="1"/>
    <col min="3" max="3" width="16.7109375" style="0" customWidth="1"/>
    <col min="4" max="4" width="8.7109375" style="0" customWidth="1"/>
    <col min="5" max="5" width="13.8515625" style="0" hidden="1" customWidth="1"/>
    <col min="6" max="6" width="11.421875" style="0" hidden="1" customWidth="1"/>
    <col min="7" max="8" width="15.00390625" style="0" customWidth="1"/>
    <col min="9" max="9" width="15.00390625" style="159" customWidth="1"/>
    <col min="10" max="10" width="12.28125" style="159" customWidth="1"/>
    <col min="11" max="11" width="15.00390625" style="159" customWidth="1"/>
    <col min="12" max="12" width="13.28125" style="159" customWidth="1"/>
    <col min="13" max="15" width="9.140625" style="159" customWidth="1"/>
  </cols>
  <sheetData>
    <row r="1" spans="3:8" ht="15.75">
      <c r="C1" s="212"/>
      <c r="D1" s="212"/>
      <c r="E1" s="212"/>
      <c r="G1" s="131" t="s">
        <v>10</v>
      </c>
      <c r="H1" s="131"/>
    </row>
    <row r="2" spans="3:8" ht="27.75" customHeight="1">
      <c r="C2" s="209" t="s">
        <v>396</v>
      </c>
      <c r="D2" s="209"/>
      <c r="E2" s="209"/>
      <c r="F2" s="209"/>
      <c r="G2" s="209"/>
      <c r="H2" s="129"/>
    </row>
    <row r="3" spans="3:8" ht="12.75">
      <c r="C3" s="130"/>
      <c r="D3" s="130"/>
      <c r="E3" s="129"/>
      <c r="F3" s="129"/>
      <c r="G3" s="129"/>
      <c r="H3" s="129"/>
    </row>
    <row r="4" spans="1:8" ht="18.75">
      <c r="A4" s="4"/>
      <c r="B4" s="4"/>
      <c r="C4" s="212"/>
      <c r="D4" s="212"/>
      <c r="E4" s="212"/>
      <c r="G4" s="131" t="s">
        <v>113</v>
      </c>
      <c r="H4" s="131"/>
    </row>
    <row r="5" spans="1:10" ht="38.25" customHeight="1">
      <c r="A5" s="4"/>
      <c r="B5" s="4"/>
      <c r="C5" s="209" t="s">
        <v>285</v>
      </c>
      <c r="D5" s="209"/>
      <c r="E5" s="209"/>
      <c r="F5" s="209"/>
      <c r="G5" s="209"/>
      <c r="H5" s="129"/>
      <c r="I5" s="160"/>
      <c r="J5" s="160"/>
    </row>
    <row r="6" spans="1:5" ht="18.75">
      <c r="A6" s="4"/>
      <c r="B6" s="4"/>
      <c r="C6" s="5"/>
      <c r="D6" s="5"/>
      <c r="E6" s="5"/>
    </row>
    <row r="7" spans="1:8" ht="53.25" customHeight="1">
      <c r="A7" s="213" t="s">
        <v>274</v>
      </c>
      <c r="B7" s="213"/>
      <c r="C7" s="213"/>
      <c r="D7" s="213"/>
      <c r="E7" s="213"/>
      <c r="F7" s="213"/>
      <c r="G7" s="213"/>
      <c r="H7" s="178"/>
    </row>
    <row r="8" spans="1:9" ht="15.75">
      <c r="A8" s="1" t="s">
        <v>0</v>
      </c>
      <c r="B8" s="1"/>
      <c r="C8" s="1" t="s">
        <v>0</v>
      </c>
      <c r="D8" s="1" t="s">
        <v>0</v>
      </c>
      <c r="E8" s="2"/>
      <c r="G8" s="122"/>
      <c r="H8" s="122"/>
      <c r="I8" s="161"/>
    </row>
    <row r="9" spans="1:8" ht="15.75" customHeight="1">
      <c r="A9" s="206" t="s">
        <v>3</v>
      </c>
      <c r="B9" s="206" t="s">
        <v>114</v>
      </c>
      <c r="C9" s="206" t="s">
        <v>1</v>
      </c>
      <c r="D9" s="206" t="s">
        <v>2</v>
      </c>
      <c r="E9" s="206" t="s">
        <v>9</v>
      </c>
      <c r="F9" s="206" t="s">
        <v>286</v>
      </c>
      <c r="G9" s="206" t="s">
        <v>9</v>
      </c>
      <c r="H9" s="179"/>
    </row>
    <row r="10" spans="1:8" ht="40.5" customHeight="1">
      <c r="A10" s="207"/>
      <c r="B10" s="214"/>
      <c r="C10" s="211"/>
      <c r="D10" s="211"/>
      <c r="E10" s="207"/>
      <c r="F10" s="207"/>
      <c r="G10" s="207"/>
      <c r="H10" s="180"/>
    </row>
    <row r="11" spans="1:11" ht="15">
      <c r="A11" s="92" t="s">
        <v>4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181"/>
      <c r="I11" s="162"/>
      <c r="J11" s="162"/>
      <c r="K11" s="162"/>
    </row>
    <row r="12" spans="1:12" ht="15.75">
      <c r="A12" s="6" t="s">
        <v>8</v>
      </c>
      <c r="B12" s="6"/>
      <c r="C12" s="6" t="s">
        <v>0</v>
      </c>
      <c r="D12" s="6" t="s">
        <v>0</v>
      </c>
      <c r="E12" s="7">
        <f>E13+E27+E243+E283+E313+E378</f>
        <v>2100156.1</v>
      </c>
      <c r="F12" s="7">
        <f>F13+F27+F243+F283+F313+F378</f>
        <v>5082.0999999999985</v>
      </c>
      <c r="G12" s="7">
        <f>G13+G27+G243+G283+G313+G378</f>
        <v>2105238.2</v>
      </c>
      <c r="H12" s="182"/>
      <c r="I12" s="163"/>
      <c r="J12" s="163"/>
      <c r="K12" s="164"/>
      <c r="L12" s="161"/>
    </row>
    <row r="13" spans="1:11" ht="15.75">
      <c r="A13" s="93" t="s">
        <v>136</v>
      </c>
      <c r="B13" s="34" t="s">
        <v>115</v>
      </c>
      <c r="C13" s="31"/>
      <c r="D13" s="31"/>
      <c r="E13" s="32">
        <f>E14</f>
        <v>4000</v>
      </c>
      <c r="F13" s="32">
        <f>F14</f>
        <v>-699.9999999999999</v>
      </c>
      <c r="G13" s="32">
        <f>G14</f>
        <v>3299.9999999999995</v>
      </c>
      <c r="H13" s="183"/>
      <c r="I13" s="165"/>
      <c r="J13" s="165"/>
      <c r="K13" s="166"/>
    </row>
    <row r="14" spans="1:11" ht="15.75">
      <c r="A14" s="94" t="s">
        <v>35</v>
      </c>
      <c r="B14" s="95" t="s">
        <v>115</v>
      </c>
      <c r="C14" s="96" t="s">
        <v>149</v>
      </c>
      <c r="D14" s="96" t="s">
        <v>0</v>
      </c>
      <c r="E14" s="97">
        <f>E15+E17+E21+E25</f>
        <v>4000</v>
      </c>
      <c r="F14" s="97">
        <f>F15+F17+F21+F25</f>
        <v>-699.9999999999999</v>
      </c>
      <c r="G14" s="97">
        <f>G15+G17+G21+G25</f>
        <v>3299.9999999999995</v>
      </c>
      <c r="H14" s="184"/>
      <c r="I14" s="166"/>
      <c r="J14" s="166"/>
      <c r="K14" s="164"/>
    </row>
    <row r="15" spans="1:11" ht="31.5">
      <c r="A15" s="24" t="s">
        <v>116</v>
      </c>
      <c r="B15" s="22" t="s">
        <v>115</v>
      </c>
      <c r="C15" s="43" t="s">
        <v>160</v>
      </c>
      <c r="D15" s="22"/>
      <c r="E15" s="44">
        <f>E16</f>
        <v>1157.1</v>
      </c>
      <c r="F15" s="44">
        <f>F16</f>
        <v>213.8</v>
      </c>
      <c r="G15" s="44">
        <f>G16</f>
        <v>1370.8999999999999</v>
      </c>
      <c r="H15" s="185"/>
      <c r="I15" s="166"/>
      <c r="J15" s="166"/>
      <c r="K15" s="166"/>
    </row>
    <row r="16" spans="1:11" ht="63">
      <c r="A16" s="56" t="s">
        <v>18</v>
      </c>
      <c r="B16" s="22" t="s">
        <v>115</v>
      </c>
      <c r="C16" s="43" t="s">
        <v>160</v>
      </c>
      <c r="D16" s="22" t="s">
        <v>19</v>
      </c>
      <c r="E16" s="44">
        <v>1157.1</v>
      </c>
      <c r="F16" s="44">
        <f>217.4-3.6</f>
        <v>213.8</v>
      </c>
      <c r="G16" s="44">
        <f>E16+F16</f>
        <v>1370.8999999999999</v>
      </c>
      <c r="H16" s="185"/>
      <c r="I16" s="166"/>
      <c r="J16" s="166"/>
      <c r="K16" s="164"/>
    </row>
    <row r="17" spans="1:12" ht="31.5">
      <c r="A17" s="56" t="s">
        <v>36</v>
      </c>
      <c r="B17" s="22" t="s">
        <v>115</v>
      </c>
      <c r="C17" s="43" t="s">
        <v>161</v>
      </c>
      <c r="D17" s="43" t="s">
        <v>0</v>
      </c>
      <c r="E17" s="44">
        <f>E18+E19+E20</f>
        <v>500</v>
      </c>
      <c r="F17" s="44">
        <f>F18+F19+F20</f>
        <v>0</v>
      </c>
      <c r="G17" s="44">
        <f>G18+G19+G20</f>
        <v>500</v>
      </c>
      <c r="H17" s="185"/>
      <c r="I17" s="166"/>
      <c r="J17" s="166"/>
      <c r="K17" s="166"/>
      <c r="L17" s="161"/>
    </row>
    <row r="18" spans="1:12" ht="63">
      <c r="A18" s="56" t="s">
        <v>18</v>
      </c>
      <c r="B18" s="22" t="s">
        <v>115</v>
      </c>
      <c r="C18" s="43" t="s">
        <v>161</v>
      </c>
      <c r="D18" s="43" t="s">
        <v>19</v>
      </c>
      <c r="E18" s="44">
        <v>36.5</v>
      </c>
      <c r="F18" s="44">
        <v>-9</v>
      </c>
      <c r="G18" s="44">
        <f>E18+F18</f>
        <v>27.5</v>
      </c>
      <c r="H18" s="185"/>
      <c r="I18" s="166"/>
      <c r="J18" s="166"/>
      <c r="K18" s="166"/>
      <c r="L18" s="161"/>
    </row>
    <row r="19" spans="1:11" ht="31.5">
      <c r="A19" s="46" t="s">
        <v>16</v>
      </c>
      <c r="B19" s="22" t="s">
        <v>115</v>
      </c>
      <c r="C19" s="43" t="s">
        <v>161</v>
      </c>
      <c r="D19" s="43" t="s">
        <v>11</v>
      </c>
      <c r="E19" s="44">
        <v>460.3</v>
      </c>
      <c r="F19" s="44">
        <v>9</v>
      </c>
      <c r="G19" s="44">
        <f>E19+F19</f>
        <v>469.3</v>
      </c>
      <c r="H19" s="185"/>
      <c r="I19" s="166"/>
      <c r="J19" s="166"/>
      <c r="K19" s="164"/>
    </row>
    <row r="20" spans="1:11" ht="15.75">
      <c r="A20" s="46" t="s">
        <v>12</v>
      </c>
      <c r="B20" s="22" t="s">
        <v>115</v>
      </c>
      <c r="C20" s="43" t="s">
        <v>161</v>
      </c>
      <c r="D20" s="43" t="s">
        <v>15</v>
      </c>
      <c r="E20" s="44">
        <v>3.2</v>
      </c>
      <c r="F20" s="44"/>
      <c r="G20" s="44">
        <f>E20+F20</f>
        <v>3.2</v>
      </c>
      <c r="H20" s="185"/>
      <c r="I20" s="166"/>
      <c r="J20" s="166"/>
      <c r="K20" s="164"/>
    </row>
    <row r="21" spans="1:11" ht="31.5">
      <c r="A21" s="56" t="s">
        <v>37</v>
      </c>
      <c r="B21" s="22" t="s">
        <v>115</v>
      </c>
      <c r="C21" s="43" t="s">
        <v>159</v>
      </c>
      <c r="D21" s="43" t="s">
        <v>0</v>
      </c>
      <c r="E21" s="44">
        <f>E22+E23+E24</f>
        <v>2342.9</v>
      </c>
      <c r="F21" s="44">
        <f>F22+F23+F24</f>
        <v>-966.4</v>
      </c>
      <c r="G21" s="44">
        <f>G22+G23+G24</f>
        <v>1376.4999999999998</v>
      </c>
      <c r="H21" s="185"/>
      <c r="I21" s="166"/>
      <c r="J21" s="166"/>
      <c r="K21" s="166"/>
    </row>
    <row r="22" spans="1:11" ht="63">
      <c r="A22" s="56" t="s">
        <v>18</v>
      </c>
      <c r="B22" s="22" t="s">
        <v>115</v>
      </c>
      <c r="C22" s="43" t="s">
        <v>159</v>
      </c>
      <c r="D22" s="43" t="s">
        <v>19</v>
      </c>
      <c r="E22" s="44">
        <v>2070.2</v>
      </c>
      <c r="F22" s="44">
        <f>-217.4-52.6-696.4</f>
        <v>-966.4</v>
      </c>
      <c r="G22" s="44">
        <f>E22+F22</f>
        <v>1103.7999999999997</v>
      </c>
      <c r="H22" s="185"/>
      <c r="I22" s="166"/>
      <c r="J22" s="166"/>
      <c r="K22" s="166"/>
    </row>
    <row r="23" spans="1:11" ht="31.5">
      <c r="A23" s="46" t="s">
        <v>16</v>
      </c>
      <c r="B23" s="22" t="s">
        <v>115</v>
      </c>
      <c r="C23" s="43" t="s">
        <v>159</v>
      </c>
      <c r="D23" s="22" t="s">
        <v>11</v>
      </c>
      <c r="E23" s="44">
        <v>267.8</v>
      </c>
      <c r="F23" s="44"/>
      <c r="G23" s="44">
        <f>E23+F23</f>
        <v>267.8</v>
      </c>
      <c r="H23" s="185"/>
      <c r="I23" s="166"/>
      <c r="J23" s="166"/>
      <c r="K23" s="166"/>
    </row>
    <row r="24" spans="1:11" ht="15.75">
      <c r="A24" s="46" t="s">
        <v>12</v>
      </c>
      <c r="B24" s="22" t="s">
        <v>115</v>
      </c>
      <c r="C24" s="43" t="s">
        <v>159</v>
      </c>
      <c r="D24" s="22" t="s">
        <v>15</v>
      </c>
      <c r="E24" s="44">
        <v>4.9</v>
      </c>
      <c r="F24" s="44">
        <v>0</v>
      </c>
      <c r="G24" s="44">
        <f>E24+F24</f>
        <v>4.9</v>
      </c>
      <c r="H24" s="185"/>
      <c r="I24" s="166"/>
      <c r="J24" s="166"/>
      <c r="K24" s="166"/>
    </row>
    <row r="25" spans="1:11" ht="31.5">
      <c r="A25" s="23" t="s">
        <v>77</v>
      </c>
      <c r="B25" s="28" t="s">
        <v>115</v>
      </c>
      <c r="C25" s="43" t="s">
        <v>157</v>
      </c>
      <c r="D25" s="68"/>
      <c r="E25" s="44">
        <f>E26</f>
        <v>0</v>
      </c>
      <c r="F25" s="44">
        <f>F26</f>
        <v>52.6</v>
      </c>
      <c r="G25" s="44">
        <f>G26</f>
        <v>52.6</v>
      </c>
      <c r="H25" s="185"/>
      <c r="I25" s="166"/>
      <c r="J25" s="166"/>
      <c r="K25" s="166"/>
    </row>
    <row r="26" spans="1:11" ht="15.75">
      <c r="A26" s="48" t="s">
        <v>12</v>
      </c>
      <c r="B26" s="43" t="s">
        <v>115</v>
      </c>
      <c r="C26" s="43" t="s">
        <v>157</v>
      </c>
      <c r="D26" s="43" t="s">
        <v>15</v>
      </c>
      <c r="E26" s="44"/>
      <c r="F26" s="44">
        <v>52.6</v>
      </c>
      <c r="G26" s="44">
        <f>E26+F26</f>
        <v>52.6</v>
      </c>
      <c r="H26" s="185"/>
      <c r="I26" s="166"/>
      <c r="J26" s="166"/>
      <c r="K26" s="166"/>
    </row>
    <row r="27" spans="1:11" ht="15.75">
      <c r="A27" s="98" t="s">
        <v>137</v>
      </c>
      <c r="B27" s="34" t="s">
        <v>117</v>
      </c>
      <c r="C27" s="99"/>
      <c r="D27" s="100"/>
      <c r="E27" s="35">
        <f>E28+E38+E47+E104+E121+E165+E187+E207+E96</f>
        <v>551699</v>
      </c>
      <c r="F27" s="35">
        <f>F28+F38+F47+F104+F121+F165+F187+F207+F96</f>
        <v>4827.199999999999</v>
      </c>
      <c r="G27" s="35">
        <f>G28+G38+G47+G104+G121+G165+G187+G207+G96</f>
        <v>556526.2000000001</v>
      </c>
      <c r="H27" s="186"/>
      <c r="I27" s="164"/>
      <c r="J27" s="166"/>
      <c r="K27" s="166"/>
    </row>
    <row r="28" spans="1:11" ht="31.5">
      <c r="A28" s="101" t="s">
        <v>72</v>
      </c>
      <c r="B28" s="96" t="s">
        <v>117</v>
      </c>
      <c r="C28" s="95" t="s">
        <v>145</v>
      </c>
      <c r="D28" s="95" t="s">
        <v>0</v>
      </c>
      <c r="E28" s="102">
        <f>E29</f>
        <v>1600.2</v>
      </c>
      <c r="F28" s="102">
        <f>F29</f>
        <v>0</v>
      </c>
      <c r="G28" s="102">
        <f>G29</f>
        <v>1600.2</v>
      </c>
      <c r="H28" s="187"/>
      <c r="I28" s="166"/>
      <c r="J28" s="166"/>
      <c r="K28" s="166"/>
    </row>
    <row r="29" spans="1:11" ht="31.5">
      <c r="A29" s="14" t="s">
        <v>73</v>
      </c>
      <c r="B29" s="103" t="s">
        <v>117</v>
      </c>
      <c r="C29" s="12" t="s">
        <v>146</v>
      </c>
      <c r="D29" s="12" t="s">
        <v>0</v>
      </c>
      <c r="E29" s="13">
        <f>E32+E36+E34+E30</f>
        <v>1600.2</v>
      </c>
      <c r="F29" s="13">
        <f>F32+F36+F34+F30</f>
        <v>0</v>
      </c>
      <c r="G29" s="13">
        <f>G32+G36+G34+G30</f>
        <v>1600.2</v>
      </c>
      <c r="H29" s="188"/>
      <c r="I29" s="167"/>
      <c r="J29" s="167"/>
      <c r="K29" s="167"/>
    </row>
    <row r="30" spans="1:11" ht="31.5">
      <c r="A30" s="46" t="s">
        <v>393</v>
      </c>
      <c r="B30" s="28" t="s">
        <v>117</v>
      </c>
      <c r="C30" s="16" t="s">
        <v>392</v>
      </c>
      <c r="D30" s="43"/>
      <c r="E30" s="140">
        <f>E31</f>
        <v>0</v>
      </c>
      <c r="F30" s="140">
        <f>F31</f>
        <v>180</v>
      </c>
      <c r="G30" s="140">
        <f>G31</f>
        <v>180</v>
      </c>
      <c r="H30" s="188"/>
      <c r="I30" s="167"/>
      <c r="J30" s="167"/>
      <c r="K30" s="167"/>
    </row>
    <row r="31" spans="1:11" ht="15.75">
      <c r="A31" s="46" t="s">
        <v>12</v>
      </c>
      <c r="B31" s="28" t="s">
        <v>117</v>
      </c>
      <c r="C31" s="16" t="s">
        <v>392</v>
      </c>
      <c r="D31" s="43" t="s">
        <v>15</v>
      </c>
      <c r="E31" s="44"/>
      <c r="F31" s="44">
        <v>180</v>
      </c>
      <c r="G31" s="44">
        <f>E31+F31</f>
        <v>180</v>
      </c>
      <c r="H31" s="188"/>
      <c r="I31" s="167"/>
      <c r="J31" s="167"/>
      <c r="K31" s="167"/>
    </row>
    <row r="32" spans="1:11" ht="63">
      <c r="A32" s="46" t="s">
        <v>330</v>
      </c>
      <c r="B32" s="28" t="s">
        <v>117</v>
      </c>
      <c r="C32" s="16" t="s">
        <v>309</v>
      </c>
      <c r="D32" s="43"/>
      <c r="E32" s="140">
        <f>E33</f>
        <v>180</v>
      </c>
      <c r="F32" s="140">
        <f>F33</f>
        <v>-180</v>
      </c>
      <c r="G32" s="140">
        <f>G33</f>
        <v>0</v>
      </c>
      <c r="H32" s="189"/>
      <c r="I32" s="167"/>
      <c r="J32" s="167"/>
      <c r="K32" s="167"/>
    </row>
    <row r="33" spans="1:11" ht="15.75">
      <c r="A33" s="46" t="s">
        <v>12</v>
      </c>
      <c r="B33" s="28" t="s">
        <v>117</v>
      </c>
      <c r="C33" s="16" t="s">
        <v>309</v>
      </c>
      <c r="D33" s="43" t="s">
        <v>15</v>
      </c>
      <c r="E33" s="44">
        <v>180</v>
      </c>
      <c r="F33" s="44">
        <v>-180</v>
      </c>
      <c r="G33" s="44">
        <f>E33+F33</f>
        <v>0</v>
      </c>
      <c r="H33" s="185"/>
      <c r="I33" s="167"/>
      <c r="J33" s="167"/>
      <c r="K33" s="167"/>
    </row>
    <row r="34" spans="1:11" ht="78.75">
      <c r="A34" s="46" t="s">
        <v>385</v>
      </c>
      <c r="B34" s="28" t="s">
        <v>117</v>
      </c>
      <c r="C34" s="16" t="s">
        <v>384</v>
      </c>
      <c r="D34" s="43"/>
      <c r="E34" s="140">
        <f>E35</f>
        <v>856</v>
      </c>
      <c r="F34" s="140">
        <f>F35</f>
        <v>0</v>
      </c>
      <c r="G34" s="140">
        <f>G35</f>
        <v>856</v>
      </c>
      <c r="H34" s="189"/>
      <c r="I34" s="167"/>
      <c r="J34" s="167"/>
      <c r="K34" s="167"/>
    </row>
    <row r="35" spans="1:11" ht="15.75">
      <c r="A35" s="46" t="s">
        <v>12</v>
      </c>
      <c r="B35" s="28" t="s">
        <v>117</v>
      </c>
      <c r="C35" s="16" t="s">
        <v>384</v>
      </c>
      <c r="D35" s="43" t="s">
        <v>15</v>
      </c>
      <c r="E35" s="44">
        <v>856</v>
      </c>
      <c r="F35" s="44"/>
      <c r="G35" s="44">
        <f>E35+F35</f>
        <v>856</v>
      </c>
      <c r="H35" s="185"/>
      <c r="I35" s="167"/>
      <c r="J35" s="167"/>
      <c r="K35" s="167"/>
    </row>
    <row r="36" spans="1:11" ht="31.5">
      <c r="A36" s="46" t="s">
        <v>349</v>
      </c>
      <c r="B36" s="28" t="s">
        <v>117</v>
      </c>
      <c r="C36" s="16" t="s">
        <v>319</v>
      </c>
      <c r="D36" s="43"/>
      <c r="E36" s="44">
        <f>E37</f>
        <v>564.2</v>
      </c>
      <c r="F36" s="44">
        <f>F37</f>
        <v>0</v>
      </c>
      <c r="G36" s="44">
        <f>G37</f>
        <v>564.2</v>
      </c>
      <c r="H36" s="185"/>
      <c r="I36" s="167"/>
      <c r="J36" s="167"/>
      <c r="K36" s="167"/>
    </row>
    <row r="37" spans="1:11" ht="15.75">
      <c r="A37" s="46" t="s">
        <v>12</v>
      </c>
      <c r="B37" s="28" t="s">
        <v>117</v>
      </c>
      <c r="C37" s="16" t="s">
        <v>319</v>
      </c>
      <c r="D37" s="43" t="s">
        <v>15</v>
      </c>
      <c r="E37" s="44">
        <v>564.2</v>
      </c>
      <c r="F37" s="44">
        <v>0</v>
      </c>
      <c r="G37" s="44">
        <f>E37+F37</f>
        <v>564.2</v>
      </c>
      <c r="H37" s="185"/>
      <c r="I37" s="167"/>
      <c r="J37" s="167"/>
      <c r="K37" s="167"/>
    </row>
    <row r="38" spans="1:11" ht="31.5">
      <c r="A38" s="101" t="s">
        <v>74</v>
      </c>
      <c r="B38" s="96" t="s">
        <v>117</v>
      </c>
      <c r="C38" s="95" t="s">
        <v>210</v>
      </c>
      <c r="D38" s="95" t="s">
        <v>0</v>
      </c>
      <c r="E38" s="102">
        <f>E39+E42</f>
        <v>1429.7</v>
      </c>
      <c r="F38" s="102">
        <f>F39+F42</f>
        <v>-360</v>
      </c>
      <c r="G38" s="102">
        <f>G39+G42</f>
        <v>1069.7</v>
      </c>
      <c r="H38" s="187"/>
      <c r="I38" s="167"/>
      <c r="J38" s="167"/>
      <c r="K38" s="167"/>
    </row>
    <row r="39" spans="1:11" ht="31.5">
      <c r="A39" s="11" t="s">
        <v>91</v>
      </c>
      <c r="B39" s="103" t="s">
        <v>117</v>
      </c>
      <c r="C39" s="12" t="s">
        <v>211</v>
      </c>
      <c r="D39" s="12" t="s">
        <v>0</v>
      </c>
      <c r="E39" s="13">
        <f aca="true" t="shared" si="0" ref="E39:G40">E40</f>
        <v>100</v>
      </c>
      <c r="F39" s="13">
        <f t="shared" si="0"/>
        <v>0</v>
      </c>
      <c r="G39" s="13">
        <f t="shared" si="0"/>
        <v>100</v>
      </c>
      <c r="H39" s="188"/>
      <c r="I39" s="167"/>
      <c r="J39" s="167"/>
      <c r="K39" s="167"/>
    </row>
    <row r="40" spans="1:11" ht="15.75">
      <c r="A40" s="15" t="s">
        <v>27</v>
      </c>
      <c r="B40" s="28" t="s">
        <v>117</v>
      </c>
      <c r="C40" s="8" t="s">
        <v>212</v>
      </c>
      <c r="D40" s="8"/>
      <c r="E40" s="9">
        <f t="shared" si="0"/>
        <v>100</v>
      </c>
      <c r="F40" s="9">
        <f t="shared" si="0"/>
        <v>0</v>
      </c>
      <c r="G40" s="9">
        <f t="shared" si="0"/>
        <v>100</v>
      </c>
      <c r="H40" s="190"/>
      <c r="I40" s="167"/>
      <c r="J40" s="167"/>
      <c r="K40" s="167"/>
    </row>
    <row r="41" spans="1:11" ht="31.5">
      <c r="A41" s="76" t="s">
        <v>16</v>
      </c>
      <c r="B41" s="43" t="s">
        <v>117</v>
      </c>
      <c r="C41" s="8" t="s">
        <v>212</v>
      </c>
      <c r="D41" s="43" t="s">
        <v>11</v>
      </c>
      <c r="E41" s="44">
        <v>100</v>
      </c>
      <c r="F41" s="44"/>
      <c r="G41" s="44">
        <f>E41+F41</f>
        <v>100</v>
      </c>
      <c r="H41" s="185"/>
      <c r="I41" s="167"/>
      <c r="J41" s="167"/>
      <c r="K41" s="167"/>
    </row>
    <row r="42" spans="1:11" ht="31.5">
      <c r="A42" s="11" t="s">
        <v>327</v>
      </c>
      <c r="B42" s="103" t="s">
        <v>117</v>
      </c>
      <c r="C42" s="12" t="s">
        <v>213</v>
      </c>
      <c r="D42" s="12"/>
      <c r="E42" s="13">
        <f>E45+E43</f>
        <v>1329.7</v>
      </c>
      <c r="F42" s="13">
        <f>F45+F43</f>
        <v>-360</v>
      </c>
      <c r="G42" s="13">
        <f>G45+G43</f>
        <v>969.7</v>
      </c>
      <c r="H42" s="188"/>
      <c r="I42" s="167"/>
      <c r="J42" s="167"/>
      <c r="K42" s="167"/>
    </row>
    <row r="43" spans="1:11" ht="31.5">
      <c r="A43" s="46" t="s">
        <v>343</v>
      </c>
      <c r="B43" s="43" t="s">
        <v>117</v>
      </c>
      <c r="C43" s="8" t="s">
        <v>362</v>
      </c>
      <c r="D43" s="43"/>
      <c r="E43" s="44">
        <f>E44</f>
        <v>969.7</v>
      </c>
      <c r="F43" s="44">
        <f>F44</f>
        <v>0</v>
      </c>
      <c r="G43" s="44">
        <f>G44</f>
        <v>969.7</v>
      </c>
      <c r="H43" s="185"/>
      <c r="I43" s="167"/>
      <c r="J43" s="167"/>
      <c r="K43" s="167"/>
    </row>
    <row r="44" spans="1:11" ht="31.5">
      <c r="A44" s="46" t="s">
        <v>16</v>
      </c>
      <c r="B44" s="43" t="s">
        <v>117</v>
      </c>
      <c r="C44" s="8" t="s">
        <v>362</v>
      </c>
      <c r="D44" s="43" t="s">
        <v>28</v>
      </c>
      <c r="E44" s="44">
        <v>969.7</v>
      </c>
      <c r="F44" s="44"/>
      <c r="G44" s="44">
        <f>E44+F44</f>
        <v>969.7</v>
      </c>
      <c r="H44" s="185"/>
      <c r="I44" s="167"/>
      <c r="J44" s="167"/>
      <c r="K44" s="167"/>
    </row>
    <row r="45" spans="1:11" ht="31.5">
      <c r="A45" s="46" t="s">
        <v>328</v>
      </c>
      <c r="B45" s="43" t="s">
        <v>117</v>
      </c>
      <c r="C45" s="8" t="s">
        <v>329</v>
      </c>
      <c r="D45" s="43"/>
      <c r="E45" s="44">
        <f>E46</f>
        <v>360</v>
      </c>
      <c r="F45" s="44">
        <f>F46</f>
        <v>-360</v>
      </c>
      <c r="G45" s="44">
        <f>G46</f>
        <v>0</v>
      </c>
      <c r="H45" s="185"/>
      <c r="I45" s="167"/>
      <c r="J45" s="167"/>
      <c r="K45" s="167"/>
    </row>
    <row r="46" spans="1:11" ht="31.5">
      <c r="A46" s="46" t="s">
        <v>16</v>
      </c>
      <c r="B46" s="43" t="s">
        <v>117</v>
      </c>
      <c r="C46" s="8" t="s">
        <v>329</v>
      </c>
      <c r="D46" s="43" t="s">
        <v>11</v>
      </c>
      <c r="E46" s="44">
        <v>360</v>
      </c>
      <c r="F46" s="44">
        <v>-360</v>
      </c>
      <c r="G46" s="44">
        <f>E46+F46</f>
        <v>0</v>
      </c>
      <c r="H46" s="185"/>
      <c r="I46" s="167"/>
      <c r="J46" s="167"/>
      <c r="K46" s="167"/>
    </row>
    <row r="47" spans="1:11" ht="47.25">
      <c r="A47" s="101" t="s">
        <v>75</v>
      </c>
      <c r="B47" s="96" t="s">
        <v>117</v>
      </c>
      <c r="C47" s="95" t="s">
        <v>246</v>
      </c>
      <c r="D47" s="95" t="s">
        <v>0</v>
      </c>
      <c r="E47" s="102">
        <f>E48+E61+E91+E73</f>
        <v>306748.6</v>
      </c>
      <c r="F47" s="102">
        <f>F48+F61+F91+F73</f>
        <v>-724.3</v>
      </c>
      <c r="G47" s="102">
        <f>G48+G61+G91+G73</f>
        <v>306024.3</v>
      </c>
      <c r="H47" s="187"/>
      <c r="I47" s="163"/>
      <c r="J47" s="167"/>
      <c r="K47" s="167"/>
    </row>
    <row r="48" spans="1:11" ht="31.5">
      <c r="A48" s="11" t="s">
        <v>89</v>
      </c>
      <c r="B48" s="103" t="s">
        <v>117</v>
      </c>
      <c r="C48" s="12" t="s">
        <v>247</v>
      </c>
      <c r="D48" s="12" t="s">
        <v>0</v>
      </c>
      <c r="E48" s="13">
        <f>E49+E51+E53+E55+E57+E59</f>
        <v>37099.1</v>
      </c>
      <c r="F48" s="13">
        <f>F49+F51+F53+F55+F57+F59</f>
        <v>-766.3</v>
      </c>
      <c r="G48" s="13">
        <f>G49+G51+G53+G55+G57+G59</f>
        <v>36332.8</v>
      </c>
      <c r="H48" s="188"/>
      <c r="I48" s="167"/>
      <c r="J48" s="167"/>
      <c r="K48" s="167"/>
    </row>
    <row r="49" spans="1:11" ht="31.5">
      <c r="A49" s="15" t="s">
        <v>69</v>
      </c>
      <c r="B49" s="28" t="s">
        <v>117</v>
      </c>
      <c r="C49" s="43" t="s">
        <v>248</v>
      </c>
      <c r="D49" s="8"/>
      <c r="E49" s="9">
        <f>E50</f>
        <v>9358</v>
      </c>
      <c r="F49" s="9">
        <f>F50</f>
        <v>0</v>
      </c>
      <c r="G49" s="9">
        <f>G50</f>
        <v>9358</v>
      </c>
      <c r="H49" s="190"/>
      <c r="I49" s="167"/>
      <c r="J49" s="167"/>
      <c r="K49" s="167"/>
    </row>
    <row r="50" spans="1:11" ht="31.5">
      <c r="A50" s="76" t="s">
        <v>16</v>
      </c>
      <c r="B50" s="43" t="s">
        <v>117</v>
      </c>
      <c r="C50" s="43" t="s">
        <v>248</v>
      </c>
      <c r="D50" s="43" t="s">
        <v>11</v>
      </c>
      <c r="E50" s="44">
        <v>9358</v>
      </c>
      <c r="F50" s="38"/>
      <c r="G50" s="44">
        <f>E50+F50</f>
        <v>9358</v>
      </c>
      <c r="H50" s="185"/>
      <c r="I50" s="167"/>
      <c r="J50" s="167"/>
      <c r="K50" s="167"/>
    </row>
    <row r="51" spans="1:11" ht="31.5">
      <c r="A51" s="19" t="s">
        <v>54</v>
      </c>
      <c r="B51" s="43" t="s">
        <v>117</v>
      </c>
      <c r="C51" s="43" t="s">
        <v>249</v>
      </c>
      <c r="D51" s="10"/>
      <c r="E51" s="9">
        <f>E52</f>
        <v>22361.6</v>
      </c>
      <c r="F51" s="9">
        <f>F52</f>
        <v>-766.3</v>
      </c>
      <c r="G51" s="9">
        <f>G52</f>
        <v>21595.3</v>
      </c>
      <c r="H51" s="190"/>
      <c r="I51" s="167"/>
      <c r="J51" s="167"/>
      <c r="K51" s="167"/>
    </row>
    <row r="52" spans="1:11" ht="31.5">
      <c r="A52" s="76" t="s">
        <v>16</v>
      </c>
      <c r="B52" s="43" t="s">
        <v>117</v>
      </c>
      <c r="C52" s="43" t="s">
        <v>249</v>
      </c>
      <c r="D52" s="43" t="s">
        <v>11</v>
      </c>
      <c r="E52" s="44">
        <v>22361.6</v>
      </c>
      <c r="F52" s="38">
        <f>-766.4+0.1</f>
        <v>-766.3</v>
      </c>
      <c r="G52" s="44">
        <f>E52+F52</f>
        <v>21595.3</v>
      </c>
      <c r="H52" s="185"/>
      <c r="I52" s="167"/>
      <c r="J52" s="167"/>
      <c r="K52" s="167"/>
    </row>
    <row r="53" spans="1:11" ht="63">
      <c r="A53" s="41" t="s">
        <v>270</v>
      </c>
      <c r="B53" s="43" t="s">
        <v>117</v>
      </c>
      <c r="C53" s="43" t="s">
        <v>260</v>
      </c>
      <c r="D53" s="64"/>
      <c r="E53" s="21">
        <f>E54</f>
        <v>631.2</v>
      </c>
      <c r="F53" s="21">
        <f>F54</f>
        <v>0</v>
      </c>
      <c r="G53" s="21">
        <f>G54</f>
        <v>631.2</v>
      </c>
      <c r="H53" s="191"/>
      <c r="I53" s="167"/>
      <c r="J53" s="167"/>
      <c r="K53" s="167"/>
    </row>
    <row r="54" spans="1:11" ht="31.5">
      <c r="A54" s="104" t="s">
        <v>16</v>
      </c>
      <c r="B54" s="43" t="s">
        <v>117</v>
      </c>
      <c r="C54" s="28" t="s">
        <v>260</v>
      </c>
      <c r="D54" s="43" t="s">
        <v>11</v>
      </c>
      <c r="E54" s="44">
        <v>631.2</v>
      </c>
      <c r="F54" s="44"/>
      <c r="G54" s="44">
        <f>E54+F54</f>
        <v>631.2</v>
      </c>
      <c r="H54" s="185"/>
      <c r="I54" s="167"/>
      <c r="J54" s="167"/>
      <c r="K54" s="167"/>
    </row>
    <row r="55" spans="1:11" ht="47.25">
      <c r="A55" s="41" t="s">
        <v>84</v>
      </c>
      <c r="B55" s="43" t="s">
        <v>117</v>
      </c>
      <c r="C55" s="43" t="s">
        <v>259</v>
      </c>
      <c r="D55" s="64"/>
      <c r="E55" s="21">
        <f>E56</f>
        <v>3568.4</v>
      </c>
      <c r="F55" s="21">
        <f>F56</f>
        <v>0</v>
      </c>
      <c r="G55" s="21">
        <f>G56</f>
        <v>3568.4</v>
      </c>
      <c r="H55" s="191"/>
      <c r="I55" s="167"/>
      <c r="J55" s="167"/>
      <c r="K55" s="167"/>
    </row>
    <row r="56" spans="1:11" ht="15.75">
      <c r="A56" s="46" t="s">
        <v>12</v>
      </c>
      <c r="B56" s="43" t="s">
        <v>117</v>
      </c>
      <c r="C56" s="43" t="s">
        <v>259</v>
      </c>
      <c r="D56" s="43" t="s">
        <v>15</v>
      </c>
      <c r="E56" s="44">
        <v>3568.4</v>
      </c>
      <c r="F56" s="44"/>
      <c r="G56" s="44">
        <f>E56+F56</f>
        <v>3568.4</v>
      </c>
      <c r="H56" s="185"/>
      <c r="I56" s="167"/>
      <c r="J56" s="167"/>
      <c r="K56" s="167"/>
    </row>
    <row r="57" spans="1:11" ht="47.25">
      <c r="A57" s="41" t="s">
        <v>341</v>
      </c>
      <c r="B57" s="43" t="s">
        <v>117</v>
      </c>
      <c r="C57" s="43" t="s">
        <v>340</v>
      </c>
      <c r="D57" s="43"/>
      <c r="E57" s="44">
        <f>E58</f>
        <v>909.9</v>
      </c>
      <c r="F57" s="44">
        <f>F58</f>
        <v>0</v>
      </c>
      <c r="G57" s="44">
        <f>G58</f>
        <v>909.9</v>
      </c>
      <c r="H57" s="185"/>
      <c r="I57" s="163"/>
      <c r="J57" s="167"/>
      <c r="K57" s="167"/>
    </row>
    <row r="58" spans="1:11" ht="15.75">
      <c r="A58" s="48" t="s">
        <v>48</v>
      </c>
      <c r="B58" s="43" t="s">
        <v>117</v>
      </c>
      <c r="C58" s="43" t="s">
        <v>340</v>
      </c>
      <c r="D58" s="43" t="s">
        <v>49</v>
      </c>
      <c r="E58" s="44">
        <v>909.9</v>
      </c>
      <c r="F58" s="44"/>
      <c r="G58" s="44">
        <f>E58+F58</f>
        <v>909.9</v>
      </c>
      <c r="H58" s="185"/>
      <c r="I58" s="167"/>
      <c r="J58" s="167"/>
      <c r="K58" s="167"/>
    </row>
    <row r="59" spans="1:11" ht="31.5">
      <c r="A59" s="48" t="s">
        <v>346</v>
      </c>
      <c r="B59" s="43" t="s">
        <v>117</v>
      </c>
      <c r="C59" s="153" t="s">
        <v>347</v>
      </c>
      <c r="D59" s="43"/>
      <c r="E59" s="44">
        <f>E60</f>
        <v>270</v>
      </c>
      <c r="F59" s="44">
        <f>F60</f>
        <v>0</v>
      </c>
      <c r="G59" s="44">
        <f>G60</f>
        <v>270</v>
      </c>
      <c r="H59" s="185"/>
      <c r="I59" s="167"/>
      <c r="J59" s="167"/>
      <c r="K59" s="167"/>
    </row>
    <row r="60" spans="1:11" ht="15.75">
      <c r="A60" s="48" t="s">
        <v>48</v>
      </c>
      <c r="B60" s="43" t="s">
        <v>117</v>
      </c>
      <c r="C60" s="153" t="s">
        <v>347</v>
      </c>
      <c r="D60" s="43" t="s">
        <v>49</v>
      </c>
      <c r="E60" s="44">
        <v>270</v>
      </c>
      <c r="F60" s="44">
        <v>0</v>
      </c>
      <c r="G60" s="44">
        <f>E60+F60</f>
        <v>270</v>
      </c>
      <c r="H60" s="185"/>
      <c r="I60" s="167"/>
      <c r="J60" s="167"/>
      <c r="K60" s="167"/>
    </row>
    <row r="61" spans="1:11" ht="47.25">
      <c r="A61" s="11" t="s">
        <v>118</v>
      </c>
      <c r="B61" s="103" t="s">
        <v>117</v>
      </c>
      <c r="C61" s="12" t="s">
        <v>250</v>
      </c>
      <c r="D61" s="12" t="s">
        <v>0</v>
      </c>
      <c r="E61" s="13">
        <f>E70+E66+E68+E64+E62</f>
        <v>222623</v>
      </c>
      <c r="F61" s="13">
        <f>F70+F66+F68+F64+F62</f>
        <v>0</v>
      </c>
      <c r="G61" s="13">
        <f>G70+G66+G68+G64+G62</f>
        <v>222622.99999999997</v>
      </c>
      <c r="H61" s="188"/>
      <c r="I61" s="167"/>
      <c r="J61" s="167"/>
      <c r="K61" s="167"/>
    </row>
    <row r="62" spans="1:11" ht="47.25">
      <c r="A62" s="143" t="s">
        <v>325</v>
      </c>
      <c r="B62" s="28" t="s">
        <v>117</v>
      </c>
      <c r="C62" s="36" t="s">
        <v>326</v>
      </c>
      <c r="D62" s="36"/>
      <c r="E62" s="37">
        <f>E63</f>
        <v>800</v>
      </c>
      <c r="F62" s="37">
        <f>F63</f>
        <v>0</v>
      </c>
      <c r="G62" s="37">
        <f>G63</f>
        <v>800</v>
      </c>
      <c r="H62" s="192"/>
      <c r="I62" s="167"/>
      <c r="J62" s="167"/>
      <c r="K62" s="167"/>
    </row>
    <row r="63" spans="1:11" ht="31.5">
      <c r="A63" s="135" t="s">
        <v>33</v>
      </c>
      <c r="B63" s="28" t="s">
        <v>117</v>
      </c>
      <c r="C63" s="36" t="s">
        <v>326</v>
      </c>
      <c r="D63" s="36" t="s">
        <v>28</v>
      </c>
      <c r="E63" s="37">
        <v>800</v>
      </c>
      <c r="F63" s="37">
        <f>11598.4-11598.4</f>
        <v>0</v>
      </c>
      <c r="G63" s="37">
        <f>E63+F63</f>
        <v>800</v>
      </c>
      <c r="H63" s="192"/>
      <c r="I63" s="167"/>
      <c r="J63" s="167"/>
      <c r="K63" s="167"/>
    </row>
    <row r="64" spans="1:11" ht="31.5">
      <c r="A64" s="48" t="s">
        <v>324</v>
      </c>
      <c r="B64" s="28" t="s">
        <v>117</v>
      </c>
      <c r="C64" s="36" t="s">
        <v>322</v>
      </c>
      <c r="D64" s="36"/>
      <c r="E64" s="37">
        <f>E65</f>
        <v>76.7</v>
      </c>
      <c r="F64" s="37">
        <f>F65</f>
        <v>-29.4</v>
      </c>
      <c r="G64" s="37">
        <f>G65</f>
        <v>47.300000000000004</v>
      </c>
      <c r="H64" s="192"/>
      <c r="I64" s="167"/>
      <c r="J64" s="167"/>
      <c r="K64" s="167"/>
    </row>
    <row r="65" spans="1:11" ht="31.5">
      <c r="A65" s="41" t="s">
        <v>16</v>
      </c>
      <c r="B65" s="28" t="s">
        <v>117</v>
      </c>
      <c r="C65" s="36" t="s">
        <v>322</v>
      </c>
      <c r="D65" s="36" t="s">
        <v>11</v>
      </c>
      <c r="E65" s="37">
        <v>76.7</v>
      </c>
      <c r="F65" s="37">
        <v>-29.4</v>
      </c>
      <c r="G65" s="37">
        <f>E65+F65</f>
        <v>47.300000000000004</v>
      </c>
      <c r="H65" s="192"/>
      <c r="I65" s="167"/>
      <c r="J65" s="167"/>
      <c r="K65" s="167"/>
    </row>
    <row r="66" spans="1:11" ht="78.75">
      <c r="A66" s="135" t="s">
        <v>306</v>
      </c>
      <c r="B66" s="43" t="s">
        <v>117</v>
      </c>
      <c r="C66" s="43" t="s">
        <v>308</v>
      </c>
      <c r="D66" s="136"/>
      <c r="E66" s="137">
        <f>E67</f>
        <v>50950</v>
      </c>
      <c r="F66" s="137">
        <f>F67</f>
        <v>0</v>
      </c>
      <c r="G66" s="137">
        <f>G67</f>
        <v>50950</v>
      </c>
      <c r="H66" s="189"/>
      <c r="I66" s="167"/>
      <c r="J66" s="167"/>
      <c r="K66" s="167"/>
    </row>
    <row r="67" spans="1:11" ht="31.5">
      <c r="A67" s="135" t="s">
        <v>33</v>
      </c>
      <c r="B67" s="43" t="s">
        <v>117</v>
      </c>
      <c r="C67" s="43" t="s">
        <v>308</v>
      </c>
      <c r="D67" s="136" t="s">
        <v>28</v>
      </c>
      <c r="E67" s="137">
        <v>50950</v>
      </c>
      <c r="F67" s="137"/>
      <c r="G67" s="137">
        <f>E67+F67</f>
        <v>50950</v>
      </c>
      <c r="H67" s="189"/>
      <c r="I67" s="167"/>
      <c r="J67" s="167"/>
      <c r="K67" s="167"/>
    </row>
    <row r="68" spans="1:11" ht="78.75">
      <c r="A68" s="48" t="s">
        <v>306</v>
      </c>
      <c r="B68" s="43" t="s">
        <v>117</v>
      </c>
      <c r="C68" s="43" t="s">
        <v>307</v>
      </c>
      <c r="D68" s="136"/>
      <c r="E68" s="137">
        <f>E69</f>
        <v>49055.9</v>
      </c>
      <c r="F68" s="137">
        <f>F69</f>
        <v>0</v>
      </c>
      <c r="G68" s="137">
        <f>G69</f>
        <v>49055.9</v>
      </c>
      <c r="H68" s="189"/>
      <c r="I68" s="167"/>
      <c r="J68" s="167"/>
      <c r="K68" s="167"/>
    </row>
    <row r="69" spans="1:11" ht="31.5">
      <c r="A69" s="135" t="s">
        <v>33</v>
      </c>
      <c r="B69" s="43" t="s">
        <v>117</v>
      </c>
      <c r="C69" s="22" t="s">
        <v>307</v>
      </c>
      <c r="D69" s="136" t="s">
        <v>28</v>
      </c>
      <c r="E69" s="137">
        <v>49055.9</v>
      </c>
      <c r="F69" s="137"/>
      <c r="G69" s="137">
        <f>E69+F69</f>
        <v>49055.9</v>
      </c>
      <c r="H69" s="189"/>
      <c r="I69" s="167"/>
      <c r="J69" s="167"/>
      <c r="K69" s="167"/>
    </row>
    <row r="70" spans="1:11" ht="78.75">
      <c r="A70" s="23" t="s">
        <v>263</v>
      </c>
      <c r="B70" s="43" t="s">
        <v>117</v>
      </c>
      <c r="C70" s="43" t="s">
        <v>268</v>
      </c>
      <c r="D70" s="43"/>
      <c r="E70" s="44">
        <f>E72+E71</f>
        <v>121740.4</v>
      </c>
      <c r="F70" s="44">
        <f>F71+F72</f>
        <v>29.4</v>
      </c>
      <c r="G70" s="44">
        <f>G72+G71</f>
        <v>121769.79999999999</v>
      </c>
      <c r="H70" s="185"/>
      <c r="I70" s="167"/>
      <c r="J70" s="167"/>
      <c r="K70" s="167"/>
    </row>
    <row r="71" spans="1:11" ht="31.5">
      <c r="A71" s="23" t="s">
        <v>16</v>
      </c>
      <c r="B71" s="43" t="s">
        <v>117</v>
      </c>
      <c r="C71" s="43" t="s">
        <v>268</v>
      </c>
      <c r="D71" s="43" t="s">
        <v>11</v>
      </c>
      <c r="E71" s="44">
        <v>30</v>
      </c>
      <c r="F71" s="44">
        <v>29.4</v>
      </c>
      <c r="G71" s="44">
        <f>E71+F71</f>
        <v>59.4</v>
      </c>
      <c r="H71" s="185"/>
      <c r="I71" s="167"/>
      <c r="J71" s="167"/>
      <c r="K71" s="167"/>
    </row>
    <row r="72" spans="1:11" ht="31.5">
      <c r="A72" s="23" t="s">
        <v>33</v>
      </c>
      <c r="B72" s="43" t="s">
        <v>117</v>
      </c>
      <c r="C72" s="43" t="s">
        <v>268</v>
      </c>
      <c r="D72" s="43" t="s">
        <v>28</v>
      </c>
      <c r="E72" s="44">
        <v>121710.4</v>
      </c>
      <c r="F72" s="44">
        <v>0</v>
      </c>
      <c r="G72" s="44">
        <f>E72+F72</f>
        <v>121710.4</v>
      </c>
      <c r="H72" s="185"/>
      <c r="I72" s="167"/>
      <c r="J72" s="167"/>
      <c r="K72" s="167"/>
    </row>
    <row r="73" spans="1:11" ht="30.75" customHeight="1">
      <c r="A73" s="11" t="s">
        <v>387</v>
      </c>
      <c r="B73" s="103" t="s">
        <v>117</v>
      </c>
      <c r="C73" s="12" t="s">
        <v>251</v>
      </c>
      <c r="D73" s="12" t="s">
        <v>0</v>
      </c>
      <c r="E73" s="13">
        <f>E74+E76+E80+E85+E89+E78+E83+E87</f>
        <v>46826.5</v>
      </c>
      <c r="F73" s="13">
        <f>F74+F76+F80+F85+F89+F78+F83+F87</f>
        <v>42</v>
      </c>
      <c r="G73" s="13">
        <f>G74+G76+G80+G85+G89+G78+G83+G87</f>
        <v>46868.5</v>
      </c>
      <c r="H73" s="188"/>
      <c r="I73" s="167"/>
      <c r="J73" s="167"/>
      <c r="K73" s="167"/>
    </row>
    <row r="74" spans="1:11" ht="31.5">
      <c r="A74" s="15" t="s">
        <v>42</v>
      </c>
      <c r="B74" s="43" t="s">
        <v>117</v>
      </c>
      <c r="C74" s="43" t="s">
        <v>252</v>
      </c>
      <c r="D74" s="64"/>
      <c r="E74" s="44">
        <f>E75</f>
        <v>921.4</v>
      </c>
      <c r="F74" s="44">
        <f>F75</f>
        <v>0</v>
      </c>
      <c r="G74" s="44">
        <f>G75</f>
        <v>921.4</v>
      </c>
      <c r="H74" s="185"/>
      <c r="I74" s="167"/>
      <c r="J74" s="167"/>
      <c r="K74" s="167"/>
    </row>
    <row r="75" spans="1:11" ht="31.5">
      <c r="A75" s="76" t="s">
        <v>16</v>
      </c>
      <c r="B75" s="43" t="s">
        <v>117</v>
      </c>
      <c r="C75" s="43" t="s">
        <v>252</v>
      </c>
      <c r="D75" s="43" t="s">
        <v>11</v>
      </c>
      <c r="E75" s="49">
        <v>921.4</v>
      </c>
      <c r="F75" s="49"/>
      <c r="G75" s="49">
        <f>E75+F75</f>
        <v>921.4</v>
      </c>
      <c r="H75" s="193"/>
      <c r="I75" s="167"/>
      <c r="J75" s="167"/>
      <c r="K75" s="167"/>
    </row>
    <row r="76" spans="1:11" ht="31.5">
      <c r="A76" s="15" t="s">
        <v>42</v>
      </c>
      <c r="B76" s="43" t="s">
        <v>117</v>
      </c>
      <c r="C76" s="16" t="s">
        <v>264</v>
      </c>
      <c r="D76" s="16"/>
      <c r="E76" s="44">
        <f>E77</f>
        <v>3103.1</v>
      </c>
      <c r="F76" s="44">
        <f>F77</f>
        <v>0</v>
      </c>
      <c r="G76" s="44">
        <f>G77</f>
        <v>3103.1</v>
      </c>
      <c r="H76" s="185"/>
      <c r="I76" s="167"/>
      <c r="J76" s="167"/>
      <c r="K76" s="167"/>
    </row>
    <row r="77" spans="1:11" ht="31.5">
      <c r="A77" s="76" t="s">
        <v>16</v>
      </c>
      <c r="B77" s="43" t="s">
        <v>117</v>
      </c>
      <c r="C77" s="16" t="s">
        <v>264</v>
      </c>
      <c r="D77" s="43" t="s">
        <v>11</v>
      </c>
      <c r="E77" s="44">
        <v>3103.1</v>
      </c>
      <c r="F77" s="44"/>
      <c r="G77" s="44">
        <f>E77+F77</f>
        <v>3103.1</v>
      </c>
      <c r="H77" s="185"/>
      <c r="I77" s="167"/>
      <c r="J77" s="167"/>
      <c r="K77" s="167"/>
    </row>
    <row r="78" spans="1:11" ht="31.5">
      <c r="A78" s="41" t="s">
        <v>43</v>
      </c>
      <c r="B78" s="43" t="s">
        <v>117</v>
      </c>
      <c r="C78" s="22" t="s">
        <v>253</v>
      </c>
      <c r="D78" s="22"/>
      <c r="E78" s="44">
        <f>E79</f>
        <v>239.3</v>
      </c>
      <c r="F78" s="44">
        <f>F79</f>
        <v>0</v>
      </c>
      <c r="G78" s="44">
        <f>G79</f>
        <v>239.3</v>
      </c>
      <c r="H78" s="185"/>
      <c r="I78" s="167"/>
      <c r="J78" s="167"/>
      <c r="K78" s="167"/>
    </row>
    <row r="79" spans="1:11" ht="31.5">
      <c r="A79" s="76" t="s">
        <v>16</v>
      </c>
      <c r="B79" s="43" t="s">
        <v>117</v>
      </c>
      <c r="C79" s="22" t="s">
        <v>253</v>
      </c>
      <c r="D79" s="22" t="s">
        <v>11</v>
      </c>
      <c r="E79" s="44">
        <v>239.3</v>
      </c>
      <c r="F79" s="44"/>
      <c r="G79" s="44">
        <f>E79+F79</f>
        <v>239.3</v>
      </c>
      <c r="H79" s="185"/>
      <c r="I79" s="167"/>
      <c r="J79" s="167"/>
      <c r="K79" s="167"/>
    </row>
    <row r="80" spans="1:11" ht="31.5">
      <c r="A80" s="41" t="s">
        <v>43</v>
      </c>
      <c r="B80" s="43" t="s">
        <v>117</v>
      </c>
      <c r="C80" s="16" t="s">
        <v>265</v>
      </c>
      <c r="D80" s="43"/>
      <c r="E80" s="44">
        <f>E81+E82</f>
        <v>14775</v>
      </c>
      <c r="F80" s="44">
        <f>F81+F82</f>
        <v>0</v>
      </c>
      <c r="G80" s="44">
        <f>G81+G82</f>
        <v>14775</v>
      </c>
      <c r="H80" s="185"/>
      <c r="I80" s="167"/>
      <c r="J80" s="167"/>
      <c r="K80" s="167"/>
    </row>
    <row r="81" spans="1:11" ht="31.5">
      <c r="A81" s="76" t="s">
        <v>16</v>
      </c>
      <c r="B81" s="43" t="s">
        <v>117</v>
      </c>
      <c r="C81" s="16" t="s">
        <v>265</v>
      </c>
      <c r="D81" s="43" t="s">
        <v>11</v>
      </c>
      <c r="E81" s="44">
        <v>12846.5</v>
      </c>
      <c r="F81" s="44"/>
      <c r="G81" s="44">
        <f>E81+F81</f>
        <v>12846.5</v>
      </c>
      <c r="H81" s="185"/>
      <c r="I81" s="167"/>
      <c r="J81" s="167"/>
      <c r="K81" s="167"/>
    </row>
    <row r="82" spans="1:11" ht="15.75">
      <c r="A82" s="41" t="s">
        <v>48</v>
      </c>
      <c r="B82" s="43" t="s">
        <v>117</v>
      </c>
      <c r="C82" s="16" t="s">
        <v>265</v>
      </c>
      <c r="D82" s="43" t="s">
        <v>49</v>
      </c>
      <c r="E82" s="44">
        <v>1928.5</v>
      </c>
      <c r="F82" s="44">
        <v>0</v>
      </c>
      <c r="G82" s="44">
        <f>E82+F82</f>
        <v>1928.5</v>
      </c>
      <c r="H82" s="185"/>
      <c r="I82" s="167"/>
      <c r="J82" s="167"/>
      <c r="K82" s="167"/>
    </row>
    <row r="83" spans="1:11" ht="31.5">
      <c r="A83" s="41" t="s">
        <v>354</v>
      </c>
      <c r="B83" s="43" t="s">
        <v>117</v>
      </c>
      <c r="C83" s="16" t="s">
        <v>355</v>
      </c>
      <c r="D83" s="43"/>
      <c r="E83" s="44">
        <f>E84</f>
        <v>21428.7</v>
      </c>
      <c r="F83" s="44">
        <f>F84</f>
        <v>0</v>
      </c>
      <c r="G83" s="44">
        <f>G84</f>
        <v>21428.7</v>
      </c>
      <c r="H83" s="185"/>
      <c r="I83" s="167"/>
      <c r="J83" s="167"/>
      <c r="K83" s="167"/>
    </row>
    <row r="84" spans="1:11" ht="15.75">
      <c r="A84" s="41" t="s">
        <v>48</v>
      </c>
      <c r="B84" s="43" t="s">
        <v>117</v>
      </c>
      <c r="C84" s="16" t="s">
        <v>355</v>
      </c>
      <c r="D84" s="43" t="s">
        <v>49</v>
      </c>
      <c r="E84" s="44">
        <v>21428.7</v>
      </c>
      <c r="F84" s="44"/>
      <c r="G84" s="44">
        <f>E84+F84</f>
        <v>21428.7</v>
      </c>
      <c r="H84" s="185"/>
      <c r="I84" s="167"/>
      <c r="J84" s="167"/>
      <c r="K84" s="167"/>
    </row>
    <row r="85" spans="1:11" ht="31.5">
      <c r="A85" s="41" t="s">
        <v>44</v>
      </c>
      <c r="B85" s="43" t="s">
        <v>117</v>
      </c>
      <c r="C85" s="16" t="s">
        <v>254</v>
      </c>
      <c r="D85" s="43"/>
      <c r="E85" s="44">
        <f>E86</f>
        <v>3718.2</v>
      </c>
      <c r="F85" s="44">
        <f>F86</f>
        <v>0</v>
      </c>
      <c r="G85" s="44">
        <f>G86</f>
        <v>3718.2</v>
      </c>
      <c r="H85" s="185"/>
      <c r="I85" s="167"/>
      <c r="J85" s="167"/>
      <c r="K85" s="167"/>
    </row>
    <row r="86" spans="1:11" ht="31.5">
      <c r="A86" s="46" t="s">
        <v>16</v>
      </c>
      <c r="B86" s="43" t="s">
        <v>117</v>
      </c>
      <c r="C86" s="16" t="s">
        <v>254</v>
      </c>
      <c r="D86" s="43" t="s">
        <v>11</v>
      </c>
      <c r="E86" s="44">
        <v>3718.2</v>
      </c>
      <c r="F86" s="44"/>
      <c r="G86" s="44">
        <f>E86+F86</f>
        <v>3718.2</v>
      </c>
      <c r="H86" s="185"/>
      <c r="I86" s="167"/>
      <c r="J86" s="167"/>
      <c r="K86" s="167"/>
    </row>
    <row r="87" spans="1:11" ht="15.75">
      <c r="A87" s="46" t="s">
        <v>368</v>
      </c>
      <c r="B87" s="43" t="s">
        <v>117</v>
      </c>
      <c r="C87" s="16" t="s">
        <v>367</v>
      </c>
      <c r="D87" s="43"/>
      <c r="E87" s="44">
        <f>E88</f>
        <v>20</v>
      </c>
      <c r="F87" s="44">
        <f>F88</f>
        <v>0</v>
      </c>
      <c r="G87" s="44">
        <f>G88</f>
        <v>20</v>
      </c>
      <c r="H87" s="185"/>
      <c r="I87" s="167"/>
      <c r="J87" s="167"/>
      <c r="K87" s="167"/>
    </row>
    <row r="88" spans="1:11" ht="31.5">
      <c r="A88" s="46" t="s">
        <v>16</v>
      </c>
      <c r="B88" s="43" t="s">
        <v>117</v>
      </c>
      <c r="C88" s="16" t="s">
        <v>367</v>
      </c>
      <c r="D88" s="43" t="s">
        <v>11</v>
      </c>
      <c r="E88" s="44">
        <v>20</v>
      </c>
      <c r="F88" s="44"/>
      <c r="G88" s="44">
        <f>E88+F88</f>
        <v>20</v>
      </c>
      <c r="H88" s="185"/>
      <c r="I88" s="167"/>
      <c r="J88" s="167"/>
      <c r="K88" s="167"/>
    </row>
    <row r="89" spans="1:11" ht="63">
      <c r="A89" s="41" t="s">
        <v>45</v>
      </c>
      <c r="B89" s="43" t="s">
        <v>117</v>
      </c>
      <c r="C89" s="36" t="s">
        <v>266</v>
      </c>
      <c r="D89" s="43"/>
      <c r="E89" s="44">
        <f>E90</f>
        <v>2620.8</v>
      </c>
      <c r="F89" s="44">
        <f>F90</f>
        <v>42</v>
      </c>
      <c r="G89" s="44">
        <f>G90</f>
        <v>2662.8</v>
      </c>
      <c r="H89" s="185"/>
      <c r="I89" s="167"/>
      <c r="J89" s="167"/>
      <c r="K89" s="167"/>
    </row>
    <row r="90" spans="1:11" ht="15.75">
      <c r="A90" s="76" t="s">
        <v>12</v>
      </c>
      <c r="B90" s="43" t="s">
        <v>117</v>
      </c>
      <c r="C90" s="36" t="s">
        <v>266</v>
      </c>
      <c r="D90" s="43" t="s">
        <v>15</v>
      </c>
      <c r="E90" s="44">
        <v>2620.8</v>
      </c>
      <c r="F90" s="44">
        <v>42</v>
      </c>
      <c r="G90" s="44">
        <f>E90+F90</f>
        <v>2662.8</v>
      </c>
      <c r="H90" s="185"/>
      <c r="I90" s="167"/>
      <c r="J90" s="167"/>
      <c r="K90" s="167"/>
    </row>
    <row r="91" spans="1:11" ht="47.25">
      <c r="A91" s="11" t="s">
        <v>70</v>
      </c>
      <c r="B91" s="103" t="s">
        <v>117</v>
      </c>
      <c r="C91" s="12" t="s">
        <v>255</v>
      </c>
      <c r="D91" s="12" t="s">
        <v>0</v>
      </c>
      <c r="E91" s="13">
        <f>E94+E92</f>
        <v>200</v>
      </c>
      <c r="F91" s="13">
        <f>F94+F92</f>
        <v>0</v>
      </c>
      <c r="G91" s="13">
        <f>G94+G92</f>
        <v>200</v>
      </c>
      <c r="H91" s="188"/>
      <c r="I91" s="167"/>
      <c r="J91" s="167"/>
      <c r="K91" s="167"/>
    </row>
    <row r="92" spans="1:11" ht="31.5">
      <c r="A92" s="23" t="s">
        <v>71</v>
      </c>
      <c r="B92" s="28" t="s">
        <v>117</v>
      </c>
      <c r="C92" s="16" t="s">
        <v>256</v>
      </c>
      <c r="D92" s="43"/>
      <c r="E92" s="21">
        <f>E93</f>
        <v>50</v>
      </c>
      <c r="F92" s="21">
        <f>F93</f>
        <v>0</v>
      </c>
      <c r="G92" s="21">
        <f>G93</f>
        <v>50</v>
      </c>
      <c r="H92" s="191"/>
      <c r="I92" s="167"/>
      <c r="J92" s="167"/>
      <c r="K92" s="167"/>
    </row>
    <row r="93" spans="1:11" ht="15.75">
      <c r="A93" s="41" t="s">
        <v>31</v>
      </c>
      <c r="B93" s="43" t="s">
        <v>117</v>
      </c>
      <c r="C93" s="16" t="s">
        <v>256</v>
      </c>
      <c r="D93" s="43" t="s">
        <v>20</v>
      </c>
      <c r="E93" s="44">
        <v>50</v>
      </c>
      <c r="F93" s="44"/>
      <c r="G93" s="44">
        <f>E93+F93</f>
        <v>50</v>
      </c>
      <c r="H93" s="185"/>
      <c r="I93" s="167"/>
      <c r="J93" s="167"/>
      <c r="K93" s="167"/>
    </row>
    <row r="94" spans="1:11" ht="31.5">
      <c r="A94" s="41" t="s">
        <v>55</v>
      </c>
      <c r="B94" s="43" t="s">
        <v>117</v>
      </c>
      <c r="C94" s="16" t="s">
        <v>257</v>
      </c>
      <c r="D94" s="22"/>
      <c r="E94" s="21">
        <f>E95</f>
        <v>150</v>
      </c>
      <c r="F94" s="21">
        <f>F95</f>
        <v>0</v>
      </c>
      <c r="G94" s="21">
        <f>G95</f>
        <v>150</v>
      </c>
      <c r="H94" s="191"/>
      <c r="I94" s="167"/>
      <c r="J94" s="167"/>
      <c r="K94" s="167"/>
    </row>
    <row r="95" spans="1:11" ht="31.5">
      <c r="A95" s="76" t="s">
        <v>16</v>
      </c>
      <c r="B95" s="43" t="s">
        <v>117</v>
      </c>
      <c r="C95" s="16" t="s">
        <v>257</v>
      </c>
      <c r="D95" s="43" t="s">
        <v>11</v>
      </c>
      <c r="E95" s="44">
        <v>150</v>
      </c>
      <c r="F95" s="44"/>
      <c r="G95" s="44">
        <f>E95+F95</f>
        <v>150</v>
      </c>
      <c r="H95" s="185"/>
      <c r="I95" s="167"/>
      <c r="J95" s="167"/>
      <c r="K95" s="167"/>
    </row>
    <row r="96" spans="1:11" ht="31.5">
      <c r="A96" s="101" t="s">
        <v>92</v>
      </c>
      <c r="B96" s="96" t="s">
        <v>117</v>
      </c>
      <c r="C96" s="95" t="s">
        <v>164</v>
      </c>
      <c r="D96" s="95" t="s">
        <v>0</v>
      </c>
      <c r="E96" s="102">
        <f>E97</f>
        <v>750</v>
      </c>
      <c r="F96" s="102">
        <f>F97</f>
        <v>0</v>
      </c>
      <c r="G96" s="102">
        <f>G97</f>
        <v>750</v>
      </c>
      <c r="H96" s="187"/>
      <c r="I96" s="167"/>
      <c r="J96" s="167"/>
      <c r="K96" s="167"/>
    </row>
    <row r="97" spans="1:11" ht="15.75">
      <c r="A97" s="11" t="s">
        <v>94</v>
      </c>
      <c r="B97" s="113" t="s">
        <v>117</v>
      </c>
      <c r="C97" s="12" t="s">
        <v>175</v>
      </c>
      <c r="D97" s="12" t="s">
        <v>0</v>
      </c>
      <c r="E97" s="13">
        <f>E98+E100+E102</f>
        <v>750</v>
      </c>
      <c r="F97" s="13">
        <f>F98+F100+F102</f>
        <v>0</v>
      </c>
      <c r="G97" s="13">
        <f>G98+G100+G102</f>
        <v>750</v>
      </c>
      <c r="H97" s="188"/>
      <c r="I97" s="167"/>
      <c r="J97" s="167"/>
      <c r="K97" s="167"/>
    </row>
    <row r="98" spans="1:11" ht="15.75">
      <c r="A98" s="41" t="s">
        <v>111</v>
      </c>
      <c r="B98" s="43" t="s">
        <v>117</v>
      </c>
      <c r="C98" s="43" t="s">
        <v>182</v>
      </c>
      <c r="D98" s="43"/>
      <c r="E98" s="44">
        <f>E99</f>
        <v>500</v>
      </c>
      <c r="F98" s="44">
        <f>F99</f>
        <v>0</v>
      </c>
      <c r="G98" s="44">
        <f>G99</f>
        <v>500</v>
      </c>
      <c r="H98" s="185"/>
      <c r="I98" s="167"/>
      <c r="J98" s="167"/>
      <c r="K98" s="167"/>
    </row>
    <row r="99" spans="1:11" ht="31.5">
      <c r="A99" s="41" t="s">
        <v>112</v>
      </c>
      <c r="B99" s="43" t="s">
        <v>117</v>
      </c>
      <c r="C99" s="43" t="s">
        <v>182</v>
      </c>
      <c r="D99" s="43" t="s">
        <v>20</v>
      </c>
      <c r="E99" s="44">
        <v>500</v>
      </c>
      <c r="F99" s="44"/>
      <c r="G99" s="44">
        <f>E99+F99</f>
        <v>500</v>
      </c>
      <c r="H99" s="185"/>
      <c r="I99" s="167"/>
      <c r="J99" s="167"/>
      <c r="K99" s="167"/>
    </row>
    <row r="100" spans="1:11" ht="31.5">
      <c r="A100" s="41" t="s">
        <v>143</v>
      </c>
      <c r="B100" s="43" t="s">
        <v>117</v>
      </c>
      <c r="C100" s="43" t="s">
        <v>183</v>
      </c>
      <c r="D100" s="43"/>
      <c r="E100" s="44">
        <f>E101</f>
        <v>60</v>
      </c>
      <c r="F100" s="44">
        <f>F101</f>
        <v>0</v>
      </c>
      <c r="G100" s="44">
        <f>G101</f>
        <v>60</v>
      </c>
      <c r="H100" s="185"/>
      <c r="I100" s="167"/>
      <c r="J100" s="167"/>
      <c r="K100" s="167"/>
    </row>
    <row r="101" spans="1:11" ht="31.5">
      <c r="A101" s="41" t="s">
        <v>16</v>
      </c>
      <c r="B101" s="43" t="s">
        <v>117</v>
      </c>
      <c r="C101" s="43" t="s">
        <v>183</v>
      </c>
      <c r="D101" s="43" t="s">
        <v>11</v>
      </c>
      <c r="E101" s="44">
        <v>60</v>
      </c>
      <c r="F101" s="44"/>
      <c r="G101" s="44">
        <f>E101+F101</f>
        <v>60</v>
      </c>
      <c r="H101" s="185"/>
      <c r="I101" s="167"/>
      <c r="J101" s="167"/>
      <c r="K101" s="167"/>
    </row>
    <row r="102" spans="1:11" ht="47.25">
      <c r="A102" s="41" t="s">
        <v>144</v>
      </c>
      <c r="B102" s="43" t="s">
        <v>117</v>
      </c>
      <c r="C102" s="43" t="s">
        <v>184</v>
      </c>
      <c r="D102" s="43"/>
      <c r="E102" s="44">
        <f>E103</f>
        <v>190</v>
      </c>
      <c r="F102" s="44">
        <f>F103</f>
        <v>0</v>
      </c>
      <c r="G102" s="44">
        <f>G103</f>
        <v>190</v>
      </c>
      <c r="H102" s="185"/>
      <c r="I102" s="167"/>
      <c r="J102" s="167"/>
      <c r="K102" s="167"/>
    </row>
    <row r="103" spans="1:11" ht="31.5">
      <c r="A103" s="41" t="s">
        <v>16</v>
      </c>
      <c r="B103" s="43" t="s">
        <v>117</v>
      </c>
      <c r="C103" s="43" t="s">
        <v>184</v>
      </c>
      <c r="D103" s="43" t="s">
        <v>11</v>
      </c>
      <c r="E103" s="44">
        <v>190</v>
      </c>
      <c r="F103" s="44"/>
      <c r="G103" s="44">
        <f>E103+F103</f>
        <v>190</v>
      </c>
      <c r="H103" s="185"/>
      <c r="I103" s="167"/>
      <c r="J103" s="167"/>
      <c r="K103" s="167"/>
    </row>
    <row r="104" spans="1:11" ht="31.5">
      <c r="A104" s="101" t="s">
        <v>61</v>
      </c>
      <c r="B104" s="96" t="s">
        <v>117</v>
      </c>
      <c r="C104" s="95" t="s">
        <v>196</v>
      </c>
      <c r="D104" s="95" t="s">
        <v>0</v>
      </c>
      <c r="E104" s="102">
        <f>E115+E109+E113+E105+E117+E119+E107+E111</f>
        <v>60485.8</v>
      </c>
      <c r="F104" s="102">
        <f>F115+F109+F113+F105+F117+F119+F107+F111</f>
        <v>-144</v>
      </c>
      <c r="G104" s="102">
        <f>G115+G109+G113+G105+G117+G119+G107+G111</f>
        <v>60341.8</v>
      </c>
      <c r="H104" s="187"/>
      <c r="I104" s="167"/>
      <c r="J104" s="167"/>
      <c r="K104" s="167"/>
    </row>
    <row r="105" spans="1:11" ht="15.75">
      <c r="A105" s="15" t="s">
        <v>310</v>
      </c>
      <c r="B105" s="28" t="s">
        <v>117</v>
      </c>
      <c r="C105" s="43" t="s">
        <v>311</v>
      </c>
      <c r="D105" s="141"/>
      <c r="E105" s="37">
        <f>E106</f>
        <v>950</v>
      </c>
      <c r="F105" s="37">
        <f>F106</f>
        <v>0</v>
      </c>
      <c r="G105" s="37">
        <f>G106</f>
        <v>950</v>
      </c>
      <c r="H105" s="192"/>
      <c r="I105" s="167"/>
      <c r="J105" s="167"/>
      <c r="K105" s="167"/>
    </row>
    <row r="106" spans="1:11" ht="31.5">
      <c r="A106" s="59" t="s">
        <v>13</v>
      </c>
      <c r="B106" s="43" t="s">
        <v>117</v>
      </c>
      <c r="C106" s="43" t="s">
        <v>311</v>
      </c>
      <c r="D106" s="43" t="s">
        <v>14</v>
      </c>
      <c r="E106" s="37">
        <v>950</v>
      </c>
      <c r="F106" s="37"/>
      <c r="G106" s="37">
        <f>E106+F106</f>
        <v>950</v>
      </c>
      <c r="H106" s="192"/>
      <c r="I106" s="167"/>
      <c r="J106" s="167"/>
      <c r="K106" s="167"/>
    </row>
    <row r="107" spans="1:11" ht="31.5">
      <c r="A107" s="46" t="s">
        <v>352</v>
      </c>
      <c r="B107" s="43" t="s">
        <v>117</v>
      </c>
      <c r="C107" s="43" t="s">
        <v>345</v>
      </c>
      <c r="D107" s="43"/>
      <c r="E107" s="37">
        <f>E108</f>
        <v>346.5</v>
      </c>
      <c r="F107" s="37">
        <f>F108</f>
        <v>0</v>
      </c>
      <c r="G107" s="37">
        <f>E107+F107</f>
        <v>346.5</v>
      </c>
      <c r="H107" s="192"/>
      <c r="I107" s="167"/>
      <c r="J107" s="167"/>
      <c r="K107" s="167"/>
    </row>
    <row r="108" spans="1:11" ht="31.5">
      <c r="A108" s="23" t="s">
        <v>16</v>
      </c>
      <c r="B108" s="43" t="s">
        <v>117</v>
      </c>
      <c r="C108" s="43" t="s">
        <v>345</v>
      </c>
      <c r="D108" s="43" t="s">
        <v>11</v>
      </c>
      <c r="E108" s="37">
        <v>346.5</v>
      </c>
      <c r="F108" s="37">
        <v>0</v>
      </c>
      <c r="G108" s="37">
        <f>E108+F108</f>
        <v>346.5</v>
      </c>
      <c r="H108" s="192"/>
      <c r="I108" s="167"/>
      <c r="J108" s="167"/>
      <c r="K108" s="167"/>
    </row>
    <row r="109" spans="1:11" ht="31.5">
      <c r="A109" s="41" t="s">
        <v>62</v>
      </c>
      <c r="B109" s="43" t="s">
        <v>117</v>
      </c>
      <c r="C109" s="43" t="s">
        <v>197</v>
      </c>
      <c r="D109" s="43"/>
      <c r="E109" s="44">
        <f>E110</f>
        <v>55554.8</v>
      </c>
      <c r="F109" s="44">
        <f>F110</f>
        <v>0</v>
      </c>
      <c r="G109" s="44">
        <f>G110</f>
        <v>55554.8</v>
      </c>
      <c r="H109" s="185"/>
      <c r="I109" s="167"/>
      <c r="J109" s="167"/>
      <c r="K109" s="167"/>
    </row>
    <row r="110" spans="1:11" ht="31.5">
      <c r="A110" s="59" t="s">
        <v>13</v>
      </c>
      <c r="B110" s="43" t="s">
        <v>117</v>
      </c>
      <c r="C110" s="43" t="s">
        <v>197</v>
      </c>
      <c r="D110" s="43" t="s">
        <v>14</v>
      </c>
      <c r="E110" s="44">
        <v>55554.8</v>
      </c>
      <c r="F110" s="44"/>
      <c r="G110" s="44">
        <f>E110+F110</f>
        <v>55554.8</v>
      </c>
      <c r="H110" s="185"/>
      <c r="I110" s="167"/>
      <c r="J110" s="167"/>
      <c r="K110" s="167"/>
    </row>
    <row r="111" spans="1:11" ht="63">
      <c r="A111" s="23" t="s">
        <v>376</v>
      </c>
      <c r="B111" s="43" t="s">
        <v>117</v>
      </c>
      <c r="C111" s="43" t="s">
        <v>382</v>
      </c>
      <c r="D111" s="43"/>
      <c r="E111" s="44">
        <f>E112</f>
        <v>939.8</v>
      </c>
      <c r="F111" s="44">
        <f>F112</f>
        <v>0</v>
      </c>
      <c r="G111" s="44">
        <f>G112</f>
        <v>939.8</v>
      </c>
      <c r="H111" s="185"/>
      <c r="I111" s="167"/>
      <c r="J111" s="167"/>
      <c r="K111" s="167"/>
    </row>
    <row r="112" spans="1:11" ht="31.5">
      <c r="A112" s="59" t="s">
        <v>13</v>
      </c>
      <c r="B112" s="43" t="s">
        <v>117</v>
      </c>
      <c r="C112" s="43" t="s">
        <v>382</v>
      </c>
      <c r="D112" s="43" t="s">
        <v>14</v>
      </c>
      <c r="E112" s="44">
        <v>939.8</v>
      </c>
      <c r="F112" s="44"/>
      <c r="G112" s="44">
        <f>E112+F112</f>
        <v>939.8</v>
      </c>
      <c r="H112" s="185"/>
      <c r="I112" s="167"/>
      <c r="J112" s="167"/>
      <c r="K112" s="167"/>
    </row>
    <row r="113" spans="1:11" ht="15.75">
      <c r="A113" s="60" t="s">
        <v>46</v>
      </c>
      <c r="B113" s="43" t="s">
        <v>117</v>
      </c>
      <c r="C113" s="43" t="s">
        <v>198</v>
      </c>
      <c r="D113" s="43"/>
      <c r="E113" s="44">
        <f>E114</f>
        <v>300.7</v>
      </c>
      <c r="F113" s="44">
        <f>F114</f>
        <v>0</v>
      </c>
      <c r="G113" s="44">
        <f>G114</f>
        <v>300.7</v>
      </c>
      <c r="H113" s="185"/>
      <c r="I113" s="167"/>
      <c r="J113" s="167"/>
      <c r="K113" s="167"/>
    </row>
    <row r="114" spans="1:11" ht="31.5">
      <c r="A114" s="23" t="s">
        <v>13</v>
      </c>
      <c r="B114" s="43" t="s">
        <v>117</v>
      </c>
      <c r="C114" s="43" t="s">
        <v>198</v>
      </c>
      <c r="D114" s="43" t="s">
        <v>14</v>
      </c>
      <c r="E114" s="44">
        <v>300.7</v>
      </c>
      <c r="F114" s="44"/>
      <c r="G114" s="44">
        <f>E114+F114</f>
        <v>300.7</v>
      </c>
      <c r="H114" s="185"/>
      <c r="I114" s="167"/>
      <c r="J114" s="167"/>
      <c r="K114" s="167"/>
    </row>
    <row r="115" spans="1:11" ht="31.5">
      <c r="A115" s="105" t="s">
        <v>47</v>
      </c>
      <c r="B115" s="28" t="s">
        <v>117</v>
      </c>
      <c r="C115" s="43" t="s">
        <v>199</v>
      </c>
      <c r="D115" s="16"/>
      <c r="E115" s="18">
        <f>E116</f>
        <v>2000</v>
      </c>
      <c r="F115" s="18">
        <f>F116</f>
        <v>0</v>
      </c>
      <c r="G115" s="18">
        <f>G116</f>
        <v>2000</v>
      </c>
      <c r="H115" s="194"/>
      <c r="I115" s="167"/>
      <c r="J115" s="167"/>
      <c r="K115" s="167"/>
    </row>
    <row r="116" spans="1:11" ht="31.5">
      <c r="A116" s="23" t="s">
        <v>16</v>
      </c>
      <c r="B116" s="28" t="s">
        <v>117</v>
      </c>
      <c r="C116" s="43" t="s">
        <v>199</v>
      </c>
      <c r="D116" s="16" t="s">
        <v>11</v>
      </c>
      <c r="E116" s="44">
        <v>2000</v>
      </c>
      <c r="F116" s="44"/>
      <c r="G116" s="44">
        <f>E116+F116</f>
        <v>2000</v>
      </c>
      <c r="H116" s="185"/>
      <c r="I116" s="167"/>
      <c r="J116" s="167"/>
      <c r="K116" s="167"/>
    </row>
    <row r="117" spans="1:11" ht="31.5">
      <c r="A117" s="23" t="s">
        <v>386</v>
      </c>
      <c r="B117" s="28" t="s">
        <v>117</v>
      </c>
      <c r="C117" s="43" t="s">
        <v>278</v>
      </c>
      <c r="D117" s="16"/>
      <c r="E117" s="44">
        <f>E118</f>
        <v>144</v>
      </c>
      <c r="F117" s="44">
        <f>F118</f>
        <v>-144</v>
      </c>
      <c r="G117" s="44">
        <f>G118</f>
        <v>0</v>
      </c>
      <c r="H117" s="185"/>
      <c r="I117" s="167"/>
      <c r="J117" s="167"/>
      <c r="K117" s="167"/>
    </row>
    <row r="118" spans="1:11" ht="31.5">
      <c r="A118" s="23" t="s">
        <v>16</v>
      </c>
      <c r="B118" s="28" t="s">
        <v>117</v>
      </c>
      <c r="C118" s="43" t="s">
        <v>278</v>
      </c>
      <c r="D118" s="16" t="s">
        <v>11</v>
      </c>
      <c r="E118" s="44">
        <v>144</v>
      </c>
      <c r="F118" s="44">
        <v>-144</v>
      </c>
      <c r="G118" s="44">
        <f>E118+F118</f>
        <v>0</v>
      </c>
      <c r="H118" s="185"/>
      <c r="I118" s="167"/>
      <c r="J118" s="167"/>
      <c r="K118" s="167"/>
    </row>
    <row r="119" spans="1:11" ht="31.5">
      <c r="A119" s="23" t="s">
        <v>279</v>
      </c>
      <c r="B119" s="28" t="s">
        <v>117</v>
      </c>
      <c r="C119" s="43" t="s">
        <v>315</v>
      </c>
      <c r="D119" s="16"/>
      <c r="E119" s="44">
        <f>E120</f>
        <v>250</v>
      </c>
      <c r="F119" s="44">
        <f>F120</f>
        <v>0</v>
      </c>
      <c r="G119" s="44">
        <f>G120</f>
        <v>250</v>
      </c>
      <c r="H119" s="185"/>
      <c r="I119" s="167"/>
      <c r="J119" s="167"/>
      <c r="K119" s="167"/>
    </row>
    <row r="120" spans="1:11" ht="31.5">
      <c r="A120" s="23" t="s">
        <v>16</v>
      </c>
      <c r="B120" s="28" t="s">
        <v>117</v>
      </c>
      <c r="C120" s="43" t="s">
        <v>315</v>
      </c>
      <c r="D120" s="16" t="s">
        <v>11</v>
      </c>
      <c r="E120" s="44">
        <v>250</v>
      </c>
      <c r="F120" s="44"/>
      <c r="G120" s="44">
        <f>E120+F120</f>
        <v>250</v>
      </c>
      <c r="H120" s="185"/>
      <c r="I120" s="167"/>
      <c r="J120" s="167"/>
      <c r="K120" s="167"/>
    </row>
    <row r="121" spans="1:11" ht="31.5">
      <c r="A121" s="101" t="s">
        <v>97</v>
      </c>
      <c r="B121" s="96" t="s">
        <v>117</v>
      </c>
      <c r="C121" s="95" t="s">
        <v>214</v>
      </c>
      <c r="D121" s="95" t="s">
        <v>0</v>
      </c>
      <c r="E121" s="102">
        <f>E122+E153+E162</f>
        <v>108904.80000000002</v>
      </c>
      <c r="F121" s="102">
        <f>F122+F153+F162</f>
        <v>-156</v>
      </c>
      <c r="G121" s="102">
        <f>G122+G153+G162</f>
        <v>108748.80000000002</v>
      </c>
      <c r="H121" s="187"/>
      <c r="I121" s="167"/>
      <c r="J121" s="167"/>
      <c r="K121" s="167"/>
    </row>
    <row r="122" spans="1:11" ht="15.75">
      <c r="A122" s="11" t="s">
        <v>100</v>
      </c>
      <c r="B122" s="103" t="s">
        <v>117</v>
      </c>
      <c r="C122" s="12" t="s">
        <v>222</v>
      </c>
      <c r="D122" s="12" t="s">
        <v>0</v>
      </c>
      <c r="E122" s="13">
        <f>E123+E125+E130+E137+E140+E143+E149+E146+E134</f>
        <v>108014.80000000002</v>
      </c>
      <c r="F122" s="13">
        <f>F123+F125+F130+F137+F140+F143+F149+F146+F134</f>
        <v>-156</v>
      </c>
      <c r="G122" s="13">
        <f>G123+G125+G130+G137+G140+G143+G149+G146+G134</f>
        <v>107858.80000000002</v>
      </c>
      <c r="H122" s="188"/>
      <c r="I122" s="167"/>
      <c r="J122" s="167"/>
      <c r="K122" s="167"/>
    </row>
    <row r="123" spans="1:11" ht="31.5">
      <c r="A123" s="17" t="s">
        <v>23</v>
      </c>
      <c r="B123" s="43" t="s">
        <v>117</v>
      </c>
      <c r="C123" s="16" t="s">
        <v>223</v>
      </c>
      <c r="D123" s="8"/>
      <c r="E123" s="9">
        <f>E124</f>
        <v>247.2</v>
      </c>
      <c r="F123" s="9">
        <f>F124</f>
        <v>0</v>
      </c>
      <c r="G123" s="9">
        <f>G124</f>
        <v>247.2</v>
      </c>
      <c r="H123" s="190"/>
      <c r="I123" s="167"/>
      <c r="J123" s="167"/>
      <c r="K123" s="167"/>
    </row>
    <row r="124" spans="1:11" ht="31.5">
      <c r="A124" s="46" t="s">
        <v>16</v>
      </c>
      <c r="B124" s="43" t="s">
        <v>117</v>
      </c>
      <c r="C124" s="16" t="s">
        <v>223</v>
      </c>
      <c r="D124" s="43" t="s">
        <v>11</v>
      </c>
      <c r="E124" s="44">
        <v>247.2</v>
      </c>
      <c r="F124" s="38"/>
      <c r="G124" s="44">
        <f>E124+F124</f>
        <v>247.2</v>
      </c>
      <c r="H124" s="185"/>
      <c r="I124" s="167"/>
      <c r="J124" s="167"/>
      <c r="K124" s="167"/>
    </row>
    <row r="125" spans="1:11" ht="31.5">
      <c r="A125" s="78" t="s">
        <v>17</v>
      </c>
      <c r="B125" s="43" t="s">
        <v>117</v>
      </c>
      <c r="C125" s="43" t="s">
        <v>224</v>
      </c>
      <c r="D125" s="22"/>
      <c r="E125" s="21">
        <f>SUM(E126:E129)</f>
        <v>94865.6</v>
      </c>
      <c r="F125" s="21">
        <f>SUM(F126:F129)</f>
        <v>-96</v>
      </c>
      <c r="G125" s="21">
        <f>SUM(G126:G129)</f>
        <v>94769.6</v>
      </c>
      <c r="H125" s="191"/>
      <c r="I125" s="167"/>
      <c r="J125" s="167"/>
      <c r="K125" s="167"/>
    </row>
    <row r="126" spans="1:11" ht="63">
      <c r="A126" s="56" t="s">
        <v>18</v>
      </c>
      <c r="B126" s="43" t="s">
        <v>117</v>
      </c>
      <c r="C126" s="43" t="s">
        <v>224</v>
      </c>
      <c r="D126" s="43" t="s">
        <v>19</v>
      </c>
      <c r="E126" s="44">
        <v>77591</v>
      </c>
      <c r="F126" s="38"/>
      <c r="G126" s="44">
        <f>E126+F126</f>
        <v>77591</v>
      </c>
      <c r="H126" s="185"/>
      <c r="I126" s="167"/>
      <c r="J126" s="167"/>
      <c r="K126" s="167"/>
    </row>
    <row r="127" spans="1:11" ht="31.5">
      <c r="A127" s="106" t="s">
        <v>16</v>
      </c>
      <c r="B127" s="43" t="s">
        <v>117</v>
      </c>
      <c r="C127" s="43" t="s">
        <v>224</v>
      </c>
      <c r="D127" s="43" t="s">
        <v>11</v>
      </c>
      <c r="E127" s="44">
        <v>9082.3</v>
      </c>
      <c r="F127" s="38">
        <v>-96</v>
      </c>
      <c r="G127" s="44">
        <f>E127+F127</f>
        <v>8986.3</v>
      </c>
      <c r="H127" s="185"/>
      <c r="I127" s="167"/>
      <c r="J127" s="167"/>
      <c r="K127" s="167"/>
    </row>
    <row r="128" spans="1:11" ht="15.75">
      <c r="A128" s="23" t="s">
        <v>86</v>
      </c>
      <c r="B128" s="43" t="s">
        <v>117</v>
      </c>
      <c r="C128" s="43" t="s">
        <v>224</v>
      </c>
      <c r="D128" s="43" t="s">
        <v>20</v>
      </c>
      <c r="E128" s="44">
        <v>7835.3</v>
      </c>
      <c r="F128" s="38"/>
      <c r="G128" s="44">
        <f>E128+F128</f>
        <v>7835.3</v>
      </c>
      <c r="H128" s="185"/>
      <c r="I128" s="167"/>
      <c r="J128" s="167"/>
      <c r="K128" s="167"/>
    </row>
    <row r="129" spans="1:11" ht="15.75">
      <c r="A129" s="76" t="s">
        <v>12</v>
      </c>
      <c r="B129" s="43" t="s">
        <v>117</v>
      </c>
      <c r="C129" s="43" t="s">
        <v>224</v>
      </c>
      <c r="D129" s="43" t="s">
        <v>15</v>
      </c>
      <c r="E129" s="44">
        <v>357</v>
      </c>
      <c r="F129" s="38"/>
      <c r="G129" s="44">
        <f>E129+F129</f>
        <v>357</v>
      </c>
      <c r="H129" s="185"/>
      <c r="I129" s="167"/>
      <c r="J129" s="167"/>
      <c r="K129" s="167"/>
    </row>
    <row r="130" spans="1:11" ht="31.5">
      <c r="A130" s="17" t="s">
        <v>34</v>
      </c>
      <c r="B130" s="28" t="s">
        <v>117</v>
      </c>
      <c r="C130" s="16" t="s">
        <v>225</v>
      </c>
      <c r="D130" s="8"/>
      <c r="E130" s="9">
        <f>E131+E132+E133</f>
        <v>10442</v>
      </c>
      <c r="F130" s="37">
        <f>F131+F132+F133</f>
        <v>0</v>
      </c>
      <c r="G130" s="9">
        <f>G131+G132+G133</f>
        <v>10442</v>
      </c>
      <c r="H130" s="190"/>
      <c r="I130" s="167"/>
      <c r="J130" s="167"/>
      <c r="K130" s="167"/>
    </row>
    <row r="131" spans="1:11" ht="63">
      <c r="A131" s="45" t="s">
        <v>18</v>
      </c>
      <c r="B131" s="43" t="s">
        <v>117</v>
      </c>
      <c r="C131" s="16" t="s">
        <v>225</v>
      </c>
      <c r="D131" s="8" t="s">
        <v>19</v>
      </c>
      <c r="E131" s="9">
        <v>8755.6</v>
      </c>
      <c r="F131" s="9">
        <v>28</v>
      </c>
      <c r="G131" s="9">
        <f>E131+F131</f>
        <v>8783.6</v>
      </c>
      <c r="H131" s="190"/>
      <c r="I131" s="167"/>
      <c r="J131" s="167"/>
      <c r="K131" s="167"/>
    </row>
    <row r="132" spans="1:11" ht="31.5">
      <c r="A132" s="46" t="s">
        <v>16</v>
      </c>
      <c r="B132" s="43" t="s">
        <v>117</v>
      </c>
      <c r="C132" s="16" t="s">
        <v>225</v>
      </c>
      <c r="D132" s="43" t="s">
        <v>11</v>
      </c>
      <c r="E132" s="21">
        <v>1628.9</v>
      </c>
      <c r="F132" s="37">
        <v>-28</v>
      </c>
      <c r="G132" s="9">
        <f>E132+F132</f>
        <v>1600.9</v>
      </c>
      <c r="H132" s="190"/>
      <c r="I132" s="167"/>
      <c r="J132" s="167"/>
      <c r="K132" s="167"/>
    </row>
    <row r="133" spans="1:11" ht="15.75">
      <c r="A133" s="46" t="s">
        <v>12</v>
      </c>
      <c r="B133" s="43" t="s">
        <v>117</v>
      </c>
      <c r="C133" s="16" t="s">
        <v>225</v>
      </c>
      <c r="D133" s="43" t="s">
        <v>15</v>
      </c>
      <c r="E133" s="21">
        <v>57.5</v>
      </c>
      <c r="F133" s="21"/>
      <c r="G133" s="9">
        <f>E133+F133</f>
        <v>57.5</v>
      </c>
      <c r="H133" s="190"/>
      <c r="I133" s="167"/>
      <c r="J133" s="167"/>
      <c r="K133" s="167"/>
    </row>
    <row r="134" spans="1:11" ht="105" customHeight="1">
      <c r="A134" s="67" t="s">
        <v>289</v>
      </c>
      <c r="B134" s="43" t="s">
        <v>117</v>
      </c>
      <c r="C134" s="28" t="s">
        <v>269</v>
      </c>
      <c r="D134" s="43"/>
      <c r="E134" s="21">
        <f>E135+E136</f>
        <v>47.8</v>
      </c>
      <c r="F134" s="21">
        <f>F135+F136</f>
        <v>0</v>
      </c>
      <c r="G134" s="21">
        <f>G135+G136</f>
        <v>47.8</v>
      </c>
      <c r="H134" s="191"/>
      <c r="I134" s="167"/>
      <c r="J134" s="167"/>
      <c r="K134" s="167"/>
    </row>
    <row r="135" spans="1:11" ht="63">
      <c r="A135" s="45" t="s">
        <v>18</v>
      </c>
      <c r="B135" s="43" t="s">
        <v>117</v>
      </c>
      <c r="C135" s="28" t="s">
        <v>269</v>
      </c>
      <c r="D135" s="43" t="s">
        <v>19</v>
      </c>
      <c r="E135" s="21">
        <f>10.1+3+10.1+3+5.1+1.5</f>
        <v>32.8</v>
      </c>
      <c r="F135" s="21"/>
      <c r="G135" s="21">
        <f>E135+F135</f>
        <v>32.8</v>
      </c>
      <c r="H135" s="191"/>
      <c r="I135" s="167"/>
      <c r="J135" s="167"/>
      <c r="K135" s="167"/>
    </row>
    <row r="136" spans="1:11" ht="31.5">
      <c r="A136" s="106" t="s">
        <v>16</v>
      </c>
      <c r="B136" s="43" t="s">
        <v>117</v>
      </c>
      <c r="C136" s="28" t="s">
        <v>269</v>
      </c>
      <c r="D136" s="43" t="s">
        <v>11</v>
      </c>
      <c r="E136" s="21">
        <f>5+5+5</f>
        <v>15</v>
      </c>
      <c r="F136" s="21"/>
      <c r="G136" s="21">
        <f>E136+F136</f>
        <v>15</v>
      </c>
      <c r="H136" s="191"/>
      <c r="I136" s="167"/>
      <c r="J136" s="167"/>
      <c r="K136" s="167"/>
    </row>
    <row r="137" spans="1:11" ht="78.75">
      <c r="A137" s="39" t="s">
        <v>287</v>
      </c>
      <c r="B137" s="28" t="s">
        <v>117</v>
      </c>
      <c r="C137" s="28" t="s">
        <v>233</v>
      </c>
      <c r="D137" s="36"/>
      <c r="E137" s="37">
        <f>E138+E139</f>
        <v>100.8</v>
      </c>
      <c r="F137" s="37">
        <f>F138+F139</f>
        <v>0</v>
      </c>
      <c r="G137" s="37">
        <f>G138+G139</f>
        <v>100.8</v>
      </c>
      <c r="H137" s="192"/>
      <c r="I137" s="167"/>
      <c r="J137" s="167"/>
      <c r="K137" s="167"/>
    </row>
    <row r="138" spans="1:11" ht="63">
      <c r="A138" s="45" t="s">
        <v>18</v>
      </c>
      <c r="B138" s="43" t="s">
        <v>117</v>
      </c>
      <c r="C138" s="28" t="s">
        <v>233</v>
      </c>
      <c r="D138" s="43" t="s">
        <v>19</v>
      </c>
      <c r="E138" s="44">
        <v>98.5</v>
      </c>
      <c r="F138" s="44"/>
      <c r="G138" s="44">
        <f>E138+F138</f>
        <v>98.5</v>
      </c>
      <c r="H138" s="185"/>
      <c r="I138" s="167"/>
      <c r="J138" s="167"/>
      <c r="K138" s="167"/>
    </row>
    <row r="139" spans="1:11" ht="31.5">
      <c r="A139" s="106" t="s">
        <v>16</v>
      </c>
      <c r="B139" s="43" t="s">
        <v>117</v>
      </c>
      <c r="C139" s="28" t="s">
        <v>233</v>
      </c>
      <c r="D139" s="43" t="s">
        <v>11</v>
      </c>
      <c r="E139" s="21">
        <v>2.3</v>
      </c>
      <c r="F139" s="21"/>
      <c r="G139" s="44">
        <f>E139+F139</f>
        <v>2.3</v>
      </c>
      <c r="H139" s="185"/>
      <c r="I139" s="167"/>
      <c r="J139" s="167"/>
      <c r="K139" s="167"/>
    </row>
    <row r="140" spans="1:11" ht="78.75">
      <c r="A140" s="107" t="s">
        <v>290</v>
      </c>
      <c r="B140" s="43" t="s">
        <v>117</v>
      </c>
      <c r="C140" s="28" t="s">
        <v>234</v>
      </c>
      <c r="D140" s="22"/>
      <c r="E140" s="21">
        <f>E141+E142</f>
        <v>70.6</v>
      </c>
      <c r="F140" s="21">
        <f>F141+F142</f>
        <v>0</v>
      </c>
      <c r="G140" s="21">
        <f>G141+G142</f>
        <v>70.6</v>
      </c>
      <c r="H140" s="191"/>
      <c r="I140" s="167"/>
      <c r="J140" s="167"/>
      <c r="K140" s="167"/>
    </row>
    <row r="141" spans="1:11" ht="63">
      <c r="A141" s="45" t="s">
        <v>18</v>
      </c>
      <c r="B141" s="43" t="s">
        <v>117</v>
      </c>
      <c r="C141" s="28" t="s">
        <v>234</v>
      </c>
      <c r="D141" s="43" t="s">
        <v>19</v>
      </c>
      <c r="E141" s="44">
        <v>65.6</v>
      </c>
      <c r="F141" s="44"/>
      <c r="G141" s="44">
        <f>E141+F141</f>
        <v>65.6</v>
      </c>
      <c r="H141" s="185"/>
      <c r="I141" s="167"/>
      <c r="J141" s="167"/>
      <c r="K141" s="167"/>
    </row>
    <row r="142" spans="1:11" ht="31.5">
      <c r="A142" s="106" t="s">
        <v>16</v>
      </c>
      <c r="B142" s="43" t="s">
        <v>117</v>
      </c>
      <c r="C142" s="28" t="s">
        <v>234</v>
      </c>
      <c r="D142" s="43" t="s">
        <v>11</v>
      </c>
      <c r="E142" s="21">
        <v>5</v>
      </c>
      <c r="F142" s="21"/>
      <c r="G142" s="44">
        <f>E142+F142</f>
        <v>5</v>
      </c>
      <c r="H142" s="185"/>
      <c r="I142" s="167"/>
      <c r="J142" s="167"/>
      <c r="K142" s="167"/>
    </row>
    <row r="143" spans="1:11" ht="126">
      <c r="A143" s="133" t="s">
        <v>297</v>
      </c>
      <c r="B143" s="43" t="s">
        <v>117</v>
      </c>
      <c r="C143" s="43" t="s">
        <v>235</v>
      </c>
      <c r="D143" s="22"/>
      <c r="E143" s="21">
        <f>E144+E145</f>
        <v>755.6</v>
      </c>
      <c r="F143" s="21">
        <f>F144+F145</f>
        <v>0</v>
      </c>
      <c r="G143" s="21">
        <f>G144+G145</f>
        <v>755.6</v>
      </c>
      <c r="H143" s="191"/>
      <c r="I143" s="167"/>
      <c r="J143" s="163"/>
      <c r="K143" s="163"/>
    </row>
    <row r="144" spans="1:11" ht="63">
      <c r="A144" s="45" t="s">
        <v>18</v>
      </c>
      <c r="B144" s="43" t="s">
        <v>117</v>
      </c>
      <c r="C144" s="43" t="s">
        <v>235</v>
      </c>
      <c r="D144" s="43" t="s">
        <v>19</v>
      </c>
      <c r="E144" s="44">
        <v>738.7</v>
      </c>
      <c r="F144" s="44"/>
      <c r="G144" s="44">
        <f>E144+F144</f>
        <v>738.7</v>
      </c>
      <c r="H144" s="185"/>
      <c r="I144" s="167"/>
      <c r="J144" s="167"/>
      <c r="K144" s="167"/>
    </row>
    <row r="145" spans="1:11" ht="31.5">
      <c r="A145" s="106" t="s">
        <v>16</v>
      </c>
      <c r="B145" s="43" t="s">
        <v>117</v>
      </c>
      <c r="C145" s="43" t="s">
        <v>235</v>
      </c>
      <c r="D145" s="43" t="s">
        <v>11</v>
      </c>
      <c r="E145" s="21">
        <v>16.9</v>
      </c>
      <c r="F145" s="21"/>
      <c r="G145" s="44">
        <f>E145+F145</f>
        <v>16.9</v>
      </c>
      <c r="H145" s="185"/>
      <c r="I145" s="167"/>
      <c r="J145" s="167"/>
      <c r="K145" s="167"/>
    </row>
    <row r="146" spans="1:11" ht="63">
      <c r="A146" s="24" t="s">
        <v>271</v>
      </c>
      <c r="B146" s="28" t="s">
        <v>117</v>
      </c>
      <c r="C146" s="28" t="s">
        <v>236</v>
      </c>
      <c r="D146" s="36"/>
      <c r="E146" s="38">
        <f>E147+E148</f>
        <v>70.7</v>
      </c>
      <c r="F146" s="38">
        <f>F147+F148</f>
        <v>0</v>
      </c>
      <c r="G146" s="38">
        <f>G147+G148</f>
        <v>70.7</v>
      </c>
      <c r="H146" s="195"/>
      <c r="I146" s="167"/>
      <c r="J146" s="167"/>
      <c r="K146" s="167"/>
    </row>
    <row r="147" spans="1:11" ht="63">
      <c r="A147" s="45" t="s">
        <v>271</v>
      </c>
      <c r="B147" s="43" t="s">
        <v>117</v>
      </c>
      <c r="C147" s="28" t="s">
        <v>236</v>
      </c>
      <c r="D147" s="43" t="s">
        <v>19</v>
      </c>
      <c r="E147" s="44">
        <v>65.7</v>
      </c>
      <c r="F147" s="44"/>
      <c r="G147" s="44">
        <f>E147+F147</f>
        <v>65.7</v>
      </c>
      <c r="H147" s="185"/>
      <c r="I147" s="167"/>
      <c r="J147" s="167"/>
      <c r="K147" s="167"/>
    </row>
    <row r="148" spans="1:11" ht="31.5">
      <c r="A148" s="106" t="s">
        <v>16</v>
      </c>
      <c r="B148" s="43" t="s">
        <v>117</v>
      </c>
      <c r="C148" s="28" t="s">
        <v>236</v>
      </c>
      <c r="D148" s="43" t="s">
        <v>11</v>
      </c>
      <c r="E148" s="21">
        <v>5</v>
      </c>
      <c r="F148" s="21"/>
      <c r="G148" s="44">
        <f>E148+F148</f>
        <v>5</v>
      </c>
      <c r="H148" s="185"/>
      <c r="I148" s="167"/>
      <c r="J148" s="167"/>
      <c r="K148" s="167"/>
    </row>
    <row r="149" spans="1:11" ht="31.5">
      <c r="A149" s="46" t="s">
        <v>56</v>
      </c>
      <c r="B149" s="43" t="s">
        <v>117</v>
      </c>
      <c r="C149" s="43" t="s">
        <v>226</v>
      </c>
      <c r="D149" s="43"/>
      <c r="E149" s="21">
        <f>E150+E152+E151</f>
        <v>1414.5</v>
      </c>
      <c r="F149" s="21">
        <f>F150+F152+F151</f>
        <v>-60</v>
      </c>
      <c r="G149" s="21">
        <f>G150+G152+G151</f>
        <v>1354.5</v>
      </c>
      <c r="H149" s="191"/>
      <c r="I149" s="167"/>
      <c r="J149" s="167"/>
      <c r="K149" s="167"/>
    </row>
    <row r="150" spans="1:11" ht="31.5">
      <c r="A150" s="46" t="s">
        <v>16</v>
      </c>
      <c r="B150" s="43" t="s">
        <v>117</v>
      </c>
      <c r="C150" s="43" t="s">
        <v>226</v>
      </c>
      <c r="D150" s="43" t="s">
        <v>11</v>
      </c>
      <c r="E150" s="21">
        <v>1194.5</v>
      </c>
      <c r="F150" s="37">
        <v>-60</v>
      </c>
      <c r="G150" s="21">
        <f>E150+F150</f>
        <v>1134.5</v>
      </c>
      <c r="H150" s="191"/>
      <c r="I150" s="167"/>
      <c r="J150" s="167"/>
      <c r="K150" s="167"/>
    </row>
    <row r="151" spans="1:11" ht="15.75">
      <c r="A151" s="69" t="s">
        <v>86</v>
      </c>
      <c r="B151" s="43" t="s">
        <v>117</v>
      </c>
      <c r="C151" s="43" t="s">
        <v>226</v>
      </c>
      <c r="D151" s="43" t="s">
        <v>20</v>
      </c>
      <c r="E151" s="21">
        <v>20</v>
      </c>
      <c r="F151" s="21"/>
      <c r="G151" s="21">
        <f>E151+F151</f>
        <v>20</v>
      </c>
      <c r="H151" s="191"/>
      <c r="I151" s="167"/>
      <c r="J151" s="167"/>
      <c r="K151" s="167"/>
    </row>
    <row r="152" spans="1:11" ht="15.75">
      <c r="A152" s="46" t="s">
        <v>12</v>
      </c>
      <c r="B152" s="43" t="s">
        <v>117</v>
      </c>
      <c r="C152" s="43" t="s">
        <v>226</v>
      </c>
      <c r="D152" s="43" t="s">
        <v>15</v>
      </c>
      <c r="E152" s="21">
        <v>200</v>
      </c>
      <c r="F152" s="21"/>
      <c r="G152" s="21">
        <f>E152+F152</f>
        <v>200</v>
      </c>
      <c r="H152" s="191"/>
      <c r="I152" s="167"/>
      <c r="J152" s="167"/>
      <c r="K152" s="167"/>
    </row>
    <row r="153" spans="1:11" ht="15.75">
      <c r="A153" s="11" t="s">
        <v>90</v>
      </c>
      <c r="B153" s="103" t="s">
        <v>117</v>
      </c>
      <c r="C153" s="12" t="s">
        <v>227</v>
      </c>
      <c r="D153" s="12" t="s">
        <v>0</v>
      </c>
      <c r="E153" s="13">
        <f>E154+E156+E160+E158</f>
        <v>885</v>
      </c>
      <c r="F153" s="13">
        <f>F154+F156+F160+F158</f>
        <v>0</v>
      </c>
      <c r="G153" s="13">
        <f>G154+G156+G160+G158</f>
        <v>885</v>
      </c>
      <c r="H153" s="188"/>
      <c r="I153" s="167"/>
      <c r="J153" s="167"/>
      <c r="K153" s="167"/>
    </row>
    <row r="154" spans="1:11" ht="47.25">
      <c r="A154" s="17" t="s">
        <v>24</v>
      </c>
      <c r="B154" s="28" t="s">
        <v>117</v>
      </c>
      <c r="C154" s="16" t="s">
        <v>228</v>
      </c>
      <c r="D154" s="8"/>
      <c r="E154" s="9">
        <f>E155</f>
        <v>46.5</v>
      </c>
      <c r="F154" s="9">
        <f>F155</f>
        <v>2.2</v>
      </c>
      <c r="G154" s="9">
        <f>G155</f>
        <v>48.7</v>
      </c>
      <c r="H154" s="190"/>
      <c r="I154" s="167"/>
      <c r="J154" s="167"/>
      <c r="K154" s="167"/>
    </row>
    <row r="155" spans="1:11" ht="31.5">
      <c r="A155" s="46" t="s">
        <v>16</v>
      </c>
      <c r="B155" s="43" t="s">
        <v>117</v>
      </c>
      <c r="C155" s="16" t="s">
        <v>228</v>
      </c>
      <c r="D155" s="43" t="s">
        <v>11</v>
      </c>
      <c r="E155" s="21">
        <v>46.5</v>
      </c>
      <c r="F155" s="37">
        <v>2.2</v>
      </c>
      <c r="G155" s="21">
        <f>E155+F155</f>
        <v>48.7</v>
      </c>
      <c r="H155" s="191"/>
      <c r="I155" s="167"/>
      <c r="J155" s="167"/>
      <c r="K155" s="167"/>
    </row>
    <row r="156" spans="1:11" ht="63">
      <c r="A156" s="57" t="s">
        <v>25</v>
      </c>
      <c r="B156" s="43" t="s">
        <v>117</v>
      </c>
      <c r="C156" s="16" t="s">
        <v>229</v>
      </c>
      <c r="D156" s="22"/>
      <c r="E156" s="21">
        <f>E157</f>
        <v>698.8</v>
      </c>
      <c r="F156" s="21">
        <f>F157</f>
        <v>-2.2</v>
      </c>
      <c r="G156" s="21">
        <f>G157</f>
        <v>696.5999999999999</v>
      </c>
      <c r="H156" s="191"/>
      <c r="I156" s="167"/>
      <c r="J156" s="167"/>
      <c r="K156" s="167"/>
    </row>
    <row r="157" spans="1:11" ht="31.5">
      <c r="A157" s="46" t="s">
        <v>16</v>
      </c>
      <c r="B157" s="43" t="s">
        <v>117</v>
      </c>
      <c r="C157" s="16" t="s">
        <v>229</v>
      </c>
      <c r="D157" s="43" t="s">
        <v>11</v>
      </c>
      <c r="E157" s="21">
        <v>698.8</v>
      </c>
      <c r="F157" s="37">
        <v>-2.2</v>
      </c>
      <c r="G157" s="21">
        <f>E157+F157</f>
        <v>696.5999999999999</v>
      </c>
      <c r="H157" s="191"/>
      <c r="I157" s="167"/>
      <c r="J157" s="167"/>
      <c r="K157" s="167"/>
    </row>
    <row r="158" spans="1:11" ht="31.5">
      <c r="A158" s="46" t="s">
        <v>281</v>
      </c>
      <c r="B158" s="43" t="s">
        <v>117</v>
      </c>
      <c r="C158" s="16" t="s">
        <v>280</v>
      </c>
      <c r="D158" s="22"/>
      <c r="E158" s="21">
        <f>E159</f>
        <v>55.1</v>
      </c>
      <c r="F158" s="21">
        <f>F159</f>
        <v>0</v>
      </c>
      <c r="G158" s="21">
        <f>G159</f>
        <v>55.1</v>
      </c>
      <c r="H158" s="191"/>
      <c r="I158" s="167"/>
      <c r="J158" s="167"/>
      <c r="K158" s="167"/>
    </row>
    <row r="159" spans="1:11" ht="31.5">
      <c r="A159" s="46" t="s">
        <v>16</v>
      </c>
      <c r="B159" s="43" t="s">
        <v>117</v>
      </c>
      <c r="C159" s="16" t="s">
        <v>280</v>
      </c>
      <c r="D159" s="43" t="s">
        <v>11</v>
      </c>
      <c r="E159" s="21">
        <v>55.1</v>
      </c>
      <c r="F159" s="37"/>
      <c r="G159" s="21">
        <f>E159+F159</f>
        <v>55.1</v>
      </c>
      <c r="H159" s="191"/>
      <c r="I159" s="167"/>
      <c r="J159" s="167"/>
      <c r="K159" s="167"/>
    </row>
    <row r="160" spans="1:11" ht="15.75">
      <c r="A160" s="108" t="s">
        <v>76</v>
      </c>
      <c r="B160" s="43" t="s">
        <v>117</v>
      </c>
      <c r="C160" s="16" t="s">
        <v>230</v>
      </c>
      <c r="D160" s="22"/>
      <c r="E160" s="21">
        <f>E161</f>
        <v>84.6</v>
      </c>
      <c r="F160" s="21">
        <f>F161</f>
        <v>0</v>
      </c>
      <c r="G160" s="21">
        <f>G161</f>
        <v>84.6</v>
      </c>
      <c r="H160" s="191"/>
      <c r="I160" s="167"/>
      <c r="J160" s="167"/>
      <c r="K160" s="167"/>
    </row>
    <row r="161" spans="1:11" ht="31.5">
      <c r="A161" s="46" t="s">
        <v>16</v>
      </c>
      <c r="B161" s="43" t="s">
        <v>117</v>
      </c>
      <c r="C161" s="16" t="s">
        <v>230</v>
      </c>
      <c r="D161" s="43" t="s">
        <v>11</v>
      </c>
      <c r="E161" s="21">
        <v>84.6</v>
      </c>
      <c r="F161" s="37"/>
      <c r="G161" s="21">
        <f>E161+F161</f>
        <v>84.6</v>
      </c>
      <c r="H161" s="191"/>
      <c r="I161" s="167"/>
      <c r="J161" s="167"/>
      <c r="K161" s="167"/>
    </row>
    <row r="162" spans="1:11" ht="31.5">
      <c r="A162" s="11" t="s">
        <v>101</v>
      </c>
      <c r="B162" s="103" t="s">
        <v>117</v>
      </c>
      <c r="C162" s="12" t="s">
        <v>231</v>
      </c>
      <c r="D162" s="12" t="s">
        <v>0</v>
      </c>
      <c r="E162" s="13">
        <f aca="true" t="shared" si="1" ref="E162:G163">E163</f>
        <v>5</v>
      </c>
      <c r="F162" s="13">
        <f t="shared" si="1"/>
        <v>0</v>
      </c>
      <c r="G162" s="13">
        <f t="shared" si="1"/>
        <v>5</v>
      </c>
      <c r="H162" s="188"/>
      <c r="I162" s="167"/>
      <c r="J162" s="167"/>
      <c r="K162" s="167"/>
    </row>
    <row r="163" spans="1:11" ht="31.5">
      <c r="A163" s="57" t="s">
        <v>119</v>
      </c>
      <c r="B163" s="43" t="s">
        <v>117</v>
      </c>
      <c r="C163" s="16" t="s">
        <v>232</v>
      </c>
      <c r="D163" s="22"/>
      <c r="E163" s="21">
        <f t="shared" si="1"/>
        <v>5</v>
      </c>
      <c r="F163" s="21">
        <f t="shared" si="1"/>
        <v>0</v>
      </c>
      <c r="G163" s="21">
        <f t="shared" si="1"/>
        <v>5</v>
      </c>
      <c r="H163" s="191"/>
      <c r="I163" s="167"/>
      <c r="J163" s="167"/>
      <c r="K163" s="167"/>
    </row>
    <row r="164" spans="1:11" ht="31.5">
      <c r="A164" s="46" t="s">
        <v>16</v>
      </c>
      <c r="B164" s="43" t="s">
        <v>117</v>
      </c>
      <c r="C164" s="16" t="s">
        <v>232</v>
      </c>
      <c r="D164" s="43" t="s">
        <v>11</v>
      </c>
      <c r="E164" s="21">
        <v>5</v>
      </c>
      <c r="F164" s="21"/>
      <c r="G164" s="21">
        <f>E164+F164</f>
        <v>5</v>
      </c>
      <c r="H164" s="191"/>
      <c r="I164" s="167"/>
      <c r="J164" s="167"/>
      <c r="K164" s="167"/>
    </row>
    <row r="165" spans="1:11" ht="31.5">
      <c r="A165" s="101" t="s">
        <v>102</v>
      </c>
      <c r="B165" s="96" t="s">
        <v>117</v>
      </c>
      <c r="C165" s="95" t="s">
        <v>188</v>
      </c>
      <c r="D165" s="95" t="s">
        <v>0</v>
      </c>
      <c r="E165" s="102">
        <f>E169+E176+E179+E166</f>
        <v>13069.7</v>
      </c>
      <c r="F165" s="102">
        <f>F169+F176+F179+F166</f>
        <v>1.4432899320127035E-15</v>
      </c>
      <c r="G165" s="102">
        <f>G169+G176+G179+G166</f>
        <v>13069.7</v>
      </c>
      <c r="H165" s="187"/>
      <c r="I165" s="167"/>
      <c r="J165" s="167"/>
      <c r="K165" s="167"/>
    </row>
    <row r="166" spans="1:11" ht="31.5">
      <c r="A166" s="11" t="s">
        <v>103</v>
      </c>
      <c r="B166" s="103" t="s">
        <v>117</v>
      </c>
      <c r="C166" s="12" t="s">
        <v>200</v>
      </c>
      <c r="D166" s="12" t="s">
        <v>0</v>
      </c>
      <c r="E166" s="13">
        <f aca="true" t="shared" si="2" ref="E166:G167">E167</f>
        <v>33</v>
      </c>
      <c r="F166" s="13">
        <f t="shared" si="2"/>
        <v>0</v>
      </c>
      <c r="G166" s="13">
        <f t="shared" si="2"/>
        <v>33</v>
      </c>
      <c r="H166" s="188"/>
      <c r="I166" s="167"/>
      <c r="J166" s="167"/>
      <c r="K166" s="167"/>
    </row>
    <row r="167" spans="1:11" ht="31.5">
      <c r="A167" s="15" t="s">
        <v>344</v>
      </c>
      <c r="B167" s="28" t="s">
        <v>117</v>
      </c>
      <c r="C167" s="36" t="s">
        <v>201</v>
      </c>
      <c r="D167" s="10"/>
      <c r="E167" s="21">
        <f t="shared" si="2"/>
        <v>33</v>
      </c>
      <c r="F167" s="21">
        <f t="shared" si="2"/>
        <v>0</v>
      </c>
      <c r="G167" s="21">
        <f t="shared" si="2"/>
        <v>33</v>
      </c>
      <c r="H167" s="191"/>
      <c r="I167" s="167"/>
      <c r="J167" s="167"/>
      <c r="K167" s="167"/>
    </row>
    <row r="168" spans="1:11" ht="31.5">
      <c r="A168" s="41" t="s">
        <v>16</v>
      </c>
      <c r="B168" s="43" t="s">
        <v>117</v>
      </c>
      <c r="C168" s="36" t="s">
        <v>201</v>
      </c>
      <c r="D168" s="43" t="s">
        <v>11</v>
      </c>
      <c r="E168" s="21">
        <v>33</v>
      </c>
      <c r="F168" s="21">
        <v>0</v>
      </c>
      <c r="G168" s="21">
        <f>E168+F168</f>
        <v>33</v>
      </c>
      <c r="H168" s="191"/>
      <c r="I168" s="167"/>
      <c r="J168" s="167"/>
      <c r="K168" s="167"/>
    </row>
    <row r="169" spans="1:11" ht="31.5">
      <c r="A169" s="11" t="s">
        <v>120</v>
      </c>
      <c r="B169" s="103" t="s">
        <v>117</v>
      </c>
      <c r="C169" s="12" t="s">
        <v>202</v>
      </c>
      <c r="D169" s="12" t="s">
        <v>0</v>
      </c>
      <c r="E169" s="13">
        <f>E170+E172</f>
        <v>12414</v>
      </c>
      <c r="F169" s="13">
        <f>F170+F172</f>
        <v>1.4432899320127035E-15</v>
      </c>
      <c r="G169" s="13">
        <f>G170+G172</f>
        <v>12414</v>
      </c>
      <c r="H169" s="188"/>
      <c r="I169" s="167"/>
      <c r="J169" s="167"/>
      <c r="K169" s="167"/>
    </row>
    <row r="170" spans="1:11" ht="15.75">
      <c r="A170" s="15" t="s">
        <v>38</v>
      </c>
      <c r="B170" s="28" t="s">
        <v>117</v>
      </c>
      <c r="C170" s="36" t="s">
        <v>203</v>
      </c>
      <c r="D170" s="10"/>
      <c r="E170" s="21">
        <f>E171</f>
        <v>29</v>
      </c>
      <c r="F170" s="21">
        <f>F171</f>
        <v>0</v>
      </c>
      <c r="G170" s="21">
        <f>G171</f>
        <v>29</v>
      </c>
      <c r="H170" s="191"/>
      <c r="I170" s="167"/>
      <c r="J170" s="167"/>
      <c r="K170" s="167"/>
    </row>
    <row r="171" spans="1:11" ht="31.5">
      <c r="A171" s="41" t="s">
        <v>16</v>
      </c>
      <c r="B171" s="43" t="s">
        <v>117</v>
      </c>
      <c r="C171" s="36" t="s">
        <v>203</v>
      </c>
      <c r="D171" s="43" t="s">
        <v>11</v>
      </c>
      <c r="E171" s="21">
        <v>29</v>
      </c>
      <c r="F171" s="21"/>
      <c r="G171" s="21">
        <f>E171+F171</f>
        <v>29</v>
      </c>
      <c r="H171" s="191"/>
      <c r="I171" s="167"/>
      <c r="J171" s="167"/>
      <c r="K171" s="167"/>
    </row>
    <row r="172" spans="1:11" ht="15.75">
      <c r="A172" s="41" t="s">
        <v>80</v>
      </c>
      <c r="B172" s="43" t="s">
        <v>117</v>
      </c>
      <c r="C172" s="36" t="s">
        <v>204</v>
      </c>
      <c r="D172" s="43"/>
      <c r="E172" s="44">
        <f>E173+E174+E175</f>
        <v>12385</v>
      </c>
      <c r="F172" s="44">
        <f>F173+F174+F175</f>
        <v>1.4432899320127035E-15</v>
      </c>
      <c r="G172" s="44">
        <f>G173+G174+G175</f>
        <v>12385</v>
      </c>
      <c r="H172" s="185"/>
      <c r="I172" s="167"/>
      <c r="J172" s="167"/>
      <c r="K172" s="167"/>
    </row>
    <row r="173" spans="1:11" ht="63">
      <c r="A173" s="23" t="s">
        <v>18</v>
      </c>
      <c r="B173" s="43" t="s">
        <v>117</v>
      </c>
      <c r="C173" s="36" t="s">
        <v>204</v>
      </c>
      <c r="D173" s="43" t="s">
        <v>19</v>
      </c>
      <c r="E173" s="21">
        <v>11369</v>
      </c>
      <c r="F173" s="21">
        <v>44.5</v>
      </c>
      <c r="G173" s="21">
        <f>E173+F173</f>
        <v>11413.5</v>
      </c>
      <c r="H173" s="191"/>
      <c r="I173" s="167"/>
      <c r="J173" s="167"/>
      <c r="K173" s="167"/>
    </row>
    <row r="174" spans="1:11" ht="31.5">
      <c r="A174" s="41" t="s">
        <v>16</v>
      </c>
      <c r="B174" s="43" t="s">
        <v>117</v>
      </c>
      <c r="C174" s="36" t="s">
        <v>204</v>
      </c>
      <c r="D174" s="43" t="s">
        <v>11</v>
      </c>
      <c r="E174" s="21">
        <v>992.9</v>
      </c>
      <c r="F174" s="37">
        <v>-44.9</v>
      </c>
      <c r="G174" s="21">
        <f>E174+F174</f>
        <v>948</v>
      </c>
      <c r="H174" s="191"/>
      <c r="I174" s="167"/>
      <c r="J174" s="167"/>
      <c r="K174" s="167"/>
    </row>
    <row r="175" spans="1:11" ht="15.75">
      <c r="A175" s="41" t="s">
        <v>12</v>
      </c>
      <c r="B175" s="43" t="s">
        <v>117</v>
      </c>
      <c r="C175" s="36" t="s">
        <v>272</v>
      </c>
      <c r="D175" s="43" t="s">
        <v>15</v>
      </c>
      <c r="E175" s="21">
        <v>23.1</v>
      </c>
      <c r="F175" s="37">
        <v>0.4</v>
      </c>
      <c r="G175" s="21">
        <f>E175+F175</f>
        <v>23.5</v>
      </c>
      <c r="H175" s="191"/>
      <c r="I175" s="167"/>
      <c r="J175" s="167"/>
      <c r="K175" s="167"/>
    </row>
    <row r="176" spans="1:11" ht="31.5">
      <c r="A176" s="25" t="s">
        <v>121</v>
      </c>
      <c r="B176" s="103" t="s">
        <v>117</v>
      </c>
      <c r="C176" s="12" t="s">
        <v>187</v>
      </c>
      <c r="D176" s="12"/>
      <c r="E176" s="13">
        <f aca="true" t="shared" si="3" ref="E176:G177">E177</f>
        <v>472.7</v>
      </c>
      <c r="F176" s="13">
        <f t="shared" si="3"/>
        <v>0</v>
      </c>
      <c r="G176" s="13">
        <f t="shared" si="3"/>
        <v>472.7</v>
      </c>
      <c r="H176" s="188"/>
      <c r="I176" s="167"/>
      <c r="J176" s="167"/>
      <c r="K176" s="167"/>
    </row>
    <row r="177" spans="1:11" ht="31.5">
      <c r="A177" s="23" t="s">
        <v>39</v>
      </c>
      <c r="B177" s="28" t="s">
        <v>117</v>
      </c>
      <c r="C177" s="36" t="s">
        <v>205</v>
      </c>
      <c r="D177" s="22"/>
      <c r="E177" s="44">
        <f t="shared" si="3"/>
        <v>472.7</v>
      </c>
      <c r="F177" s="44">
        <f t="shared" si="3"/>
        <v>0</v>
      </c>
      <c r="G177" s="44">
        <f t="shared" si="3"/>
        <v>472.7</v>
      </c>
      <c r="H177" s="185"/>
      <c r="I177" s="167"/>
      <c r="J177" s="167"/>
      <c r="K177" s="167"/>
    </row>
    <row r="178" spans="1:11" ht="31.5">
      <c r="A178" s="41" t="s">
        <v>16</v>
      </c>
      <c r="B178" s="43" t="s">
        <v>117</v>
      </c>
      <c r="C178" s="36" t="s">
        <v>205</v>
      </c>
      <c r="D178" s="22" t="s">
        <v>11</v>
      </c>
      <c r="E178" s="21">
        <v>472.7</v>
      </c>
      <c r="F178" s="21">
        <v>0</v>
      </c>
      <c r="G178" s="21">
        <f>E178+F178</f>
        <v>472.7</v>
      </c>
      <c r="H178" s="191"/>
      <c r="I178" s="167"/>
      <c r="J178" s="167"/>
      <c r="K178" s="167"/>
    </row>
    <row r="179" spans="1:11" ht="31.5">
      <c r="A179" s="25" t="s">
        <v>138</v>
      </c>
      <c r="B179" s="103" t="s">
        <v>117</v>
      </c>
      <c r="C179" s="12" t="s">
        <v>206</v>
      </c>
      <c r="D179" s="12"/>
      <c r="E179" s="13">
        <f>E180+E182+E184</f>
        <v>150</v>
      </c>
      <c r="F179" s="13">
        <f>F180+F182+F184</f>
        <v>0</v>
      </c>
      <c r="G179" s="13">
        <f>G180+G182+G184</f>
        <v>150</v>
      </c>
      <c r="H179" s="188"/>
      <c r="I179" s="167"/>
      <c r="J179" s="167"/>
      <c r="K179" s="167"/>
    </row>
    <row r="180" spans="1:11" ht="63">
      <c r="A180" s="41" t="s">
        <v>139</v>
      </c>
      <c r="B180" s="43" t="s">
        <v>117</v>
      </c>
      <c r="C180" s="36" t="s">
        <v>207</v>
      </c>
      <c r="D180" s="22"/>
      <c r="E180" s="21">
        <f>E181</f>
        <v>40</v>
      </c>
      <c r="F180" s="21">
        <f>F181</f>
        <v>0</v>
      </c>
      <c r="G180" s="21">
        <f>G181</f>
        <v>40</v>
      </c>
      <c r="H180" s="191"/>
      <c r="I180" s="167"/>
      <c r="J180" s="167"/>
      <c r="K180" s="167"/>
    </row>
    <row r="181" spans="1:11" ht="31.5">
      <c r="A181" s="41" t="s">
        <v>16</v>
      </c>
      <c r="B181" s="43" t="s">
        <v>117</v>
      </c>
      <c r="C181" s="36" t="s">
        <v>207</v>
      </c>
      <c r="D181" s="22" t="s">
        <v>11</v>
      </c>
      <c r="E181" s="21">
        <v>40</v>
      </c>
      <c r="F181" s="21"/>
      <c r="G181" s="21">
        <f>E181+F181</f>
        <v>40</v>
      </c>
      <c r="H181" s="191"/>
      <c r="I181" s="167"/>
      <c r="J181" s="167"/>
      <c r="K181" s="167"/>
    </row>
    <row r="182" spans="1:11" ht="63">
      <c r="A182" s="41" t="s">
        <v>140</v>
      </c>
      <c r="B182" s="43" t="s">
        <v>117</v>
      </c>
      <c r="C182" s="36" t="s">
        <v>208</v>
      </c>
      <c r="D182" s="22"/>
      <c r="E182" s="21">
        <f>E183</f>
        <v>70</v>
      </c>
      <c r="F182" s="21">
        <f>F183</f>
        <v>0</v>
      </c>
      <c r="G182" s="21">
        <f>G183</f>
        <v>70</v>
      </c>
      <c r="H182" s="191"/>
      <c r="I182" s="167"/>
      <c r="J182" s="167"/>
      <c r="K182" s="167"/>
    </row>
    <row r="183" spans="1:11" ht="31.5">
      <c r="A183" s="41" t="s">
        <v>16</v>
      </c>
      <c r="B183" s="43" t="s">
        <v>117</v>
      </c>
      <c r="C183" s="36" t="s">
        <v>208</v>
      </c>
      <c r="D183" s="22" t="s">
        <v>11</v>
      </c>
      <c r="E183" s="21">
        <v>70</v>
      </c>
      <c r="F183" s="21"/>
      <c r="G183" s="21">
        <f>E183+F183</f>
        <v>70</v>
      </c>
      <c r="H183" s="191"/>
      <c r="I183" s="167"/>
      <c r="J183" s="167"/>
      <c r="K183" s="167"/>
    </row>
    <row r="184" spans="1:11" ht="47.25">
      <c r="A184" s="41" t="s">
        <v>141</v>
      </c>
      <c r="B184" s="43" t="s">
        <v>117</v>
      </c>
      <c r="C184" s="36" t="s">
        <v>209</v>
      </c>
      <c r="D184" s="22"/>
      <c r="E184" s="21">
        <f>E185+E186</f>
        <v>40</v>
      </c>
      <c r="F184" s="21">
        <f>F185+F186</f>
        <v>0</v>
      </c>
      <c r="G184" s="21">
        <f>G185+G186</f>
        <v>40</v>
      </c>
      <c r="H184" s="191"/>
      <c r="I184" s="167"/>
      <c r="J184" s="167"/>
      <c r="K184" s="167"/>
    </row>
    <row r="185" spans="1:11" ht="31.5">
      <c r="A185" s="41" t="s">
        <v>16</v>
      </c>
      <c r="B185" s="43" t="s">
        <v>117</v>
      </c>
      <c r="C185" s="36" t="s">
        <v>209</v>
      </c>
      <c r="D185" s="22" t="s">
        <v>11</v>
      </c>
      <c r="E185" s="21">
        <v>10</v>
      </c>
      <c r="F185" s="21"/>
      <c r="G185" s="21">
        <f>E185+F185</f>
        <v>10</v>
      </c>
      <c r="H185" s="191"/>
      <c r="I185" s="167"/>
      <c r="J185" s="167"/>
      <c r="K185" s="167"/>
    </row>
    <row r="186" spans="1:11" ht="15.75">
      <c r="A186" s="41" t="s">
        <v>31</v>
      </c>
      <c r="B186" s="43" t="s">
        <v>117</v>
      </c>
      <c r="C186" s="36" t="s">
        <v>209</v>
      </c>
      <c r="D186" s="22" t="s">
        <v>20</v>
      </c>
      <c r="E186" s="21">
        <v>30</v>
      </c>
      <c r="F186" s="21"/>
      <c r="G186" s="21">
        <f>E186+F186</f>
        <v>30</v>
      </c>
      <c r="H186" s="191"/>
      <c r="I186" s="167"/>
      <c r="J186" s="167"/>
      <c r="K186" s="167"/>
    </row>
    <row r="187" spans="1:11" ht="31.5">
      <c r="A187" s="101" t="s">
        <v>122</v>
      </c>
      <c r="B187" s="109" t="s">
        <v>117</v>
      </c>
      <c r="C187" s="95" t="s">
        <v>237</v>
      </c>
      <c r="D187" s="95" t="s">
        <v>0</v>
      </c>
      <c r="E187" s="102">
        <f>E188+E193+E202</f>
        <v>28878.1</v>
      </c>
      <c r="F187" s="102">
        <f>F188+F193+F202</f>
        <v>0</v>
      </c>
      <c r="G187" s="102">
        <f>G188+G193+G202</f>
        <v>28878.1</v>
      </c>
      <c r="H187" s="187"/>
      <c r="I187" s="167"/>
      <c r="J187" s="167"/>
      <c r="K187" s="167"/>
    </row>
    <row r="188" spans="1:11" ht="31.5">
      <c r="A188" s="11" t="s">
        <v>105</v>
      </c>
      <c r="B188" s="103" t="s">
        <v>117</v>
      </c>
      <c r="C188" s="12" t="s">
        <v>238</v>
      </c>
      <c r="D188" s="12" t="s">
        <v>0</v>
      </c>
      <c r="E188" s="13">
        <f>E189+E191</f>
        <v>50</v>
      </c>
      <c r="F188" s="13">
        <f>F189+F191</f>
        <v>0</v>
      </c>
      <c r="G188" s="13">
        <f>G189+G191</f>
        <v>50.00000000000001</v>
      </c>
      <c r="H188" s="188"/>
      <c r="I188" s="167"/>
      <c r="J188" s="167"/>
      <c r="K188" s="167"/>
    </row>
    <row r="189" spans="1:11" ht="63">
      <c r="A189" s="15" t="s">
        <v>65</v>
      </c>
      <c r="B189" s="28" t="s">
        <v>117</v>
      </c>
      <c r="C189" s="16" t="s">
        <v>239</v>
      </c>
      <c r="D189" s="8"/>
      <c r="E189" s="9">
        <f>E190</f>
        <v>1.4</v>
      </c>
      <c r="F189" s="9">
        <f>F190</f>
        <v>-0.2</v>
      </c>
      <c r="G189" s="9">
        <f>G190</f>
        <v>1.2</v>
      </c>
      <c r="H189" s="190"/>
      <c r="I189" s="167"/>
      <c r="J189" s="167"/>
      <c r="K189" s="167"/>
    </row>
    <row r="190" spans="1:11" ht="31.5">
      <c r="A190" s="41" t="s">
        <v>16</v>
      </c>
      <c r="B190" s="43" t="s">
        <v>117</v>
      </c>
      <c r="C190" s="16" t="s">
        <v>239</v>
      </c>
      <c r="D190" s="43" t="s">
        <v>11</v>
      </c>
      <c r="E190" s="44">
        <v>1.4</v>
      </c>
      <c r="F190" s="44">
        <v>-0.2</v>
      </c>
      <c r="G190" s="44">
        <f>E190+F190</f>
        <v>1.2</v>
      </c>
      <c r="H190" s="203"/>
      <c r="I190" s="167"/>
      <c r="J190" s="167"/>
      <c r="K190" s="167"/>
    </row>
    <row r="191" spans="1:11" ht="31.5">
      <c r="A191" s="41" t="s">
        <v>66</v>
      </c>
      <c r="B191" s="43" t="s">
        <v>117</v>
      </c>
      <c r="C191" s="16" t="s">
        <v>240</v>
      </c>
      <c r="D191" s="43"/>
      <c r="E191" s="44">
        <f>E192</f>
        <v>48.6</v>
      </c>
      <c r="F191" s="44">
        <f>F192</f>
        <v>0.2</v>
      </c>
      <c r="G191" s="44">
        <f>G192</f>
        <v>48.800000000000004</v>
      </c>
      <c r="H191" s="203"/>
      <c r="I191" s="167"/>
      <c r="J191" s="167"/>
      <c r="K191" s="167"/>
    </row>
    <row r="192" spans="1:11" ht="63">
      <c r="A192" s="69" t="s">
        <v>18</v>
      </c>
      <c r="B192" s="43" t="s">
        <v>117</v>
      </c>
      <c r="C192" s="16" t="s">
        <v>240</v>
      </c>
      <c r="D192" s="43" t="s">
        <v>19</v>
      </c>
      <c r="E192" s="44">
        <v>48.6</v>
      </c>
      <c r="F192" s="44">
        <v>0.2</v>
      </c>
      <c r="G192" s="44">
        <f>E192+F192</f>
        <v>48.800000000000004</v>
      </c>
      <c r="H192" s="203"/>
      <c r="I192" s="167"/>
      <c r="J192" s="167"/>
      <c r="K192" s="167"/>
    </row>
    <row r="193" spans="1:11" ht="47.25">
      <c r="A193" s="11" t="s">
        <v>106</v>
      </c>
      <c r="B193" s="103" t="s">
        <v>117</v>
      </c>
      <c r="C193" s="12" t="s">
        <v>189</v>
      </c>
      <c r="D193" s="12" t="s">
        <v>0</v>
      </c>
      <c r="E193" s="13">
        <f>E196+E198+E200+E194</f>
        <v>28648.1</v>
      </c>
      <c r="F193" s="13">
        <f>F196+F198+F200+F194</f>
        <v>0</v>
      </c>
      <c r="G193" s="13">
        <f>G196+G198+G200+G194</f>
        <v>28648.1</v>
      </c>
      <c r="H193" s="188"/>
      <c r="I193" s="167"/>
      <c r="J193" s="167"/>
      <c r="K193" s="167"/>
    </row>
    <row r="194" spans="1:11" ht="110.25">
      <c r="A194" s="154" t="s">
        <v>83</v>
      </c>
      <c r="B194" s="28" t="s">
        <v>117</v>
      </c>
      <c r="C194" s="151" t="s">
        <v>342</v>
      </c>
      <c r="D194" s="150"/>
      <c r="E194" s="148">
        <f>E195</f>
        <v>10626</v>
      </c>
      <c r="F194" s="148">
        <f>F195</f>
        <v>0</v>
      </c>
      <c r="G194" s="148">
        <f>G195</f>
        <v>10626</v>
      </c>
      <c r="H194" s="196"/>
      <c r="I194" s="167"/>
      <c r="J194" s="167"/>
      <c r="K194" s="167"/>
    </row>
    <row r="195" spans="1:11" ht="31.5">
      <c r="A195" s="149" t="s">
        <v>33</v>
      </c>
      <c r="B195" s="28" t="s">
        <v>117</v>
      </c>
      <c r="C195" s="150" t="s">
        <v>342</v>
      </c>
      <c r="D195" s="150" t="s">
        <v>28</v>
      </c>
      <c r="E195" s="148">
        <v>10626</v>
      </c>
      <c r="F195" s="148">
        <v>0</v>
      </c>
      <c r="G195" s="148">
        <f>E195+F195</f>
        <v>10626</v>
      </c>
      <c r="H195" s="196"/>
      <c r="I195" s="163"/>
      <c r="J195" s="167"/>
      <c r="K195" s="167"/>
    </row>
    <row r="196" spans="1:11" ht="110.25">
      <c r="A196" s="75" t="s">
        <v>83</v>
      </c>
      <c r="B196" s="28" t="s">
        <v>117</v>
      </c>
      <c r="C196" s="16" t="s">
        <v>245</v>
      </c>
      <c r="D196" s="16"/>
      <c r="E196" s="18">
        <f>E197</f>
        <v>13292.5</v>
      </c>
      <c r="F196" s="18">
        <f>F197</f>
        <v>0</v>
      </c>
      <c r="G196" s="18">
        <f>G197</f>
        <v>13292.5</v>
      </c>
      <c r="H196" s="194"/>
      <c r="I196" s="167"/>
      <c r="J196" s="167"/>
      <c r="K196" s="167"/>
    </row>
    <row r="197" spans="1:11" ht="31.5">
      <c r="A197" s="23" t="s">
        <v>33</v>
      </c>
      <c r="B197" s="43" t="s">
        <v>117</v>
      </c>
      <c r="C197" s="16" t="s">
        <v>245</v>
      </c>
      <c r="D197" s="43" t="s">
        <v>28</v>
      </c>
      <c r="E197" s="44">
        <v>13292.5</v>
      </c>
      <c r="F197" s="44">
        <v>0</v>
      </c>
      <c r="G197" s="44">
        <f>E197+F197</f>
        <v>13292.5</v>
      </c>
      <c r="H197" s="185"/>
      <c r="I197" s="167"/>
      <c r="J197" s="167"/>
      <c r="K197" s="167"/>
    </row>
    <row r="198" spans="1:11" ht="63">
      <c r="A198" s="23" t="s">
        <v>85</v>
      </c>
      <c r="B198" s="43" t="s">
        <v>117</v>
      </c>
      <c r="C198" s="16" t="s">
        <v>244</v>
      </c>
      <c r="D198" s="43"/>
      <c r="E198" s="44">
        <f>E199</f>
        <v>2234.3999999999996</v>
      </c>
      <c r="F198" s="44">
        <f>F199</f>
        <v>0</v>
      </c>
      <c r="G198" s="44">
        <f>G199</f>
        <v>2234.3999999999996</v>
      </c>
      <c r="H198" s="185"/>
      <c r="I198" s="167"/>
      <c r="J198" s="167"/>
      <c r="K198" s="167"/>
    </row>
    <row r="199" spans="1:11" ht="15.75">
      <c r="A199" s="41" t="s">
        <v>31</v>
      </c>
      <c r="B199" s="43" t="s">
        <v>117</v>
      </c>
      <c r="C199" s="16" t="s">
        <v>244</v>
      </c>
      <c r="D199" s="43" t="s">
        <v>20</v>
      </c>
      <c r="E199" s="44">
        <f>1466.1+768.3</f>
        <v>2234.3999999999996</v>
      </c>
      <c r="F199" s="44"/>
      <c r="G199" s="44">
        <f>E199+F199</f>
        <v>2234.3999999999996</v>
      </c>
      <c r="H199" s="185"/>
      <c r="I199" s="167"/>
      <c r="J199" s="167"/>
      <c r="K199" s="167"/>
    </row>
    <row r="200" spans="1:11" ht="62.25" customHeight="1">
      <c r="A200" s="41" t="s">
        <v>316</v>
      </c>
      <c r="B200" s="43" t="s">
        <v>117</v>
      </c>
      <c r="C200" s="16" t="s">
        <v>296</v>
      </c>
      <c r="D200" s="43"/>
      <c r="E200" s="44">
        <f>E201</f>
        <v>2495.2</v>
      </c>
      <c r="F200" s="44">
        <f>F201</f>
        <v>0</v>
      </c>
      <c r="G200" s="44">
        <f>G201</f>
        <v>2495.2</v>
      </c>
      <c r="H200" s="185"/>
      <c r="I200" s="167"/>
      <c r="J200" s="167"/>
      <c r="K200" s="167"/>
    </row>
    <row r="201" spans="1:11" ht="15.75">
      <c r="A201" s="41" t="s">
        <v>31</v>
      </c>
      <c r="B201" s="43" t="s">
        <v>117</v>
      </c>
      <c r="C201" s="16" t="s">
        <v>296</v>
      </c>
      <c r="D201" s="43" t="s">
        <v>20</v>
      </c>
      <c r="E201" s="44">
        <v>2495.2</v>
      </c>
      <c r="F201" s="44"/>
      <c r="G201" s="44">
        <f>E201+F201</f>
        <v>2495.2</v>
      </c>
      <c r="H201" s="185"/>
      <c r="I201" s="167"/>
      <c r="J201" s="167"/>
      <c r="K201" s="167"/>
    </row>
    <row r="202" spans="1:11" ht="31.5">
      <c r="A202" s="11" t="s">
        <v>107</v>
      </c>
      <c r="B202" s="103" t="s">
        <v>117</v>
      </c>
      <c r="C202" s="12" t="s">
        <v>242</v>
      </c>
      <c r="D202" s="12" t="s">
        <v>0</v>
      </c>
      <c r="E202" s="13">
        <f>E203+E205</f>
        <v>180</v>
      </c>
      <c r="F202" s="13">
        <f>F203+F205</f>
        <v>0</v>
      </c>
      <c r="G202" s="13">
        <f>G203+G205</f>
        <v>180</v>
      </c>
      <c r="H202" s="188"/>
      <c r="I202" s="167"/>
      <c r="J202" s="167"/>
      <c r="K202" s="167"/>
    </row>
    <row r="203" spans="1:11" ht="31.5">
      <c r="A203" s="15" t="s">
        <v>41</v>
      </c>
      <c r="B203" s="28" t="s">
        <v>117</v>
      </c>
      <c r="C203" s="16" t="s">
        <v>243</v>
      </c>
      <c r="D203" s="16"/>
      <c r="E203" s="18">
        <f>E204</f>
        <v>80</v>
      </c>
      <c r="F203" s="18">
        <f>F204</f>
        <v>0</v>
      </c>
      <c r="G203" s="18">
        <f>G204</f>
        <v>80</v>
      </c>
      <c r="H203" s="194"/>
      <c r="I203" s="167"/>
      <c r="J203" s="167"/>
      <c r="K203" s="167"/>
    </row>
    <row r="204" spans="1:11" ht="31.5">
      <c r="A204" s="77" t="s">
        <v>13</v>
      </c>
      <c r="B204" s="43" t="s">
        <v>117</v>
      </c>
      <c r="C204" s="16" t="s">
        <v>243</v>
      </c>
      <c r="D204" s="43" t="s">
        <v>14</v>
      </c>
      <c r="E204" s="44">
        <v>80</v>
      </c>
      <c r="F204" s="44"/>
      <c r="G204" s="44">
        <f>E204+F204</f>
        <v>80</v>
      </c>
      <c r="H204" s="185"/>
      <c r="I204" s="167"/>
      <c r="J204" s="167"/>
      <c r="K204" s="167"/>
    </row>
    <row r="205" spans="1:11" ht="47.25">
      <c r="A205" s="15" t="s">
        <v>318</v>
      </c>
      <c r="B205" s="43" t="s">
        <v>117</v>
      </c>
      <c r="C205" s="16" t="s">
        <v>299</v>
      </c>
      <c r="D205" s="16"/>
      <c r="E205" s="18">
        <f>E206</f>
        <v>100</v>
      </c>
      <c r="F205" s="38">
        <f>F206</f>
        <v>0</v>
      </c>
      <c r="G205" s="18">
        <f>G206</f>
        <v>100</v>
      </c>
      <c r="H205" s="194"/>
      <c r="I205" s="167"/>
      <c r="J205" s="167"/>
      <c r="K205" s="167"/>
    </row>
    <row r="206" spans="1:11" ht="31.5">
      <c r="A206" s="77" t="s">
        <v>13</v>
      </c>
      <c r="B206" s="43" t="s">
        <v>117</v>
      </c>
      <c r="C206" s="16" t="s">
        <v>299</v>
      </c>
      <c r="D206" s="43" t="s">
        <v>14</v>
      </c>
      <c r="E206" s="44">
        <v>100</v>
      </c>
      <c r="F206" s="38"/>
      <c r="G206" s="44">
        <f>E206+F206</f>
        <v>100</v>
      </c>
      <c r="H206" s="185"/>
      <c r="I206" s="167"/>
      <c r="J206" s="167"/>
      <c r="K206" s="167"/>
    </row>
    <row r="207" spans="1:11" ht="15.75">
      <c r="A207" s="94" t="s">
        <v>35</v>
      </c>
      <c r="B207" s="96" t="s">
        <v>117</v>
      </c>
      <c r="C207" s="96" t="s">
        <v>149</v>
      </c>
      <c r="D207" s="96" t="s">
        <v>0</v>
      </c>
      <c r="E207" s="110">
        <f>E208+E237+E241+E229+E215+E217+E227+E225+E219+E239+E231+E211+E213+E221+E223+E235+E233</f>
        <v>29832.100000000006</v>
      </c>
      <c r="F207" s="110">
        <f>F208+F237+F241+F229+F215+F217+F227+F225+F219+F239+F231+F211+F213+F221+F223+F235+F233</f>
        <v>6211.499999999999</v>
      </c>
      <c r="G207" s="110">
        <f>G208+G237+G241+G229+G215+G217+G227+G225+G219+G239+G231+G211+G213+G221+G223+G235+G233</f>
        <v>36043.600000000006</v>
      </c>
      <c r="H207" s="197"/>
      <c r="I207" s="167"/>
      <c r="J207" s="167"/>
      <c r="K207" s="167"/>
    </row>
    <row r="208" spans="1:11" ht="31.5">
      <c r="A208" s="23" t="s">
        <v>77</v>
      </c>
      <c r="B208" s="28" t="s">
        <v>117</v>
      </c>
      <c r="C208" s="43" t="s">
        <v>157</v>
      </c>
      <c r="D208" s="68"/>
      <c r="E208" s="44">
        <f>E210+E209</f>
        <v>26628.2</v>
      </c>
      <c r="F208" s="44">
        <f>F210+F209</f>
        <v>6766.499999999999</v>
      </c>
      <c r="G208" s="44">
        <f>G210+G209</f>
        <v>33394.7</v>
      </c>
      <c r="H208" s="185"/>
      <c r="I208" s="167"/>
      <c r="J208" s="167"/>
      <c r="K208" s="167"/>
    </row>
    <row r="209" spans="1:11" ht="31.5">
      <c r="A209" s="48" t="s">
        <v>16</v>
      </c>
      <c r="B209" s="28" t="s">
        <v>117</v>
      </c>
      <c r="C209" s="43" t="s">
        <v>157</v>
      </c>
      <c r="D209" s="43" t="s">
        <v>11</v>
      </c>
      <c r="E209" s="44">
        <v>500</v>
      </c>
      <c r="F209" s="44"/>
      <c r="G209" s="44">
        <f>E209+F209</f>
        <v>500</v>
      </c>
      <c r="H209" s="185"/>
      <c r="I209" s="167"/>
      <c r="J209" s="167"/>
      <c r="K209" s="167"/>
    </row>
    <row r="210" spans="1:11" ht="15.75">
      <c r="A210" s="48" t="s">
        <v>12</v>
      </c>
      <c r="B210" s="43" t="s">
        <v>117</v>
      </c>
      <c r="C210" s="43" t="s">
        <v>157</v>
      </c>
      <c r="D210" s="43" t="s">
        <v>15</v>
      </c>
      <c r="E210" s="44">
        <v>26128.2</v>
      </c>
      <c r="F210" s="38">
        <f>2639.4+500+3650-22.8-0.1</f>
        <v>6766.499999999999</v>
      </c>
      <c r="G210" s="44">
        <f>E210+F210</f>
        <v>32894.7</v>
      </c>
      <c r="H210" s="185"/>
      <c r="I210" s="167"/>
      <c r="J210" s="167"/>
      <c r="K210" s="167"/>
    </row>
    <row r="211" spans="1:11" ht="141.75">
      <c r="A211" s="144" t="s">
        <v>383</v>
      </c>
      <c r="B211" s="43" t="s">
        <v>117</v>
      </c>
      <c r="C211" s="43" t="s">
        <v>369</v>
      </c>
      <c r="D211" s="43"/>
      <c r="E211" s="44">
        <f>E212</f>
        <v>13.8</v>
      </c>
      <c r="F211" s="44">
        <f>F212</f>
        <v>0</v>
      </c>
      <c r="G211" s="44">
        <f>G212</f>
        <v>13.8</v>
      </c>
      <c r="H211" s="185"/>
      <c r="I211" s="167"/>
      <c r="J211" s="167"/>
      <c r="K211" s="167"/>
    </row>
    <row r="212" spans="1:11" ht="31.5">
      <c r="A212" s="48" t="s">
        <v>16</v>
      </c>
      <c r="B212" s="43" t="s">
        <v>117</v>
      </c>
      <c r="C212" s="43" t="s">
        <v>369</v>
      </c>
      <c r="D212" s="43" t="s">
        <v>11</v>
      </c>
      <c r="E212" s="44">
        <v>13.8</v>
      </c>
      <c r="F212" s="44"/>
      <c r="G212" s="44">
        <f>E212+F212</f>
        <v>13.8</v>
      </c>
      <c r="H212" s="185"/>
      <c r="I212" s="167"/>
      <c r="J212" s="167"/>
      <c r="K212" s="167"/>
    </row>
    <row r="213" spans="1:11" ht="63">
      <c r="A213" s="48" t="s">
        <v>371</v>
      </c>
      <c r="B213" s="43" t="s">
        <v>117</v>
      </c>
      <c r="C213" s="43" t="s">
        <v>370</v>
      </c>
      <c r="D213" s="43"/>
      <c r="E213" s="44">
        <f>E214</f>
        <v>9.3</v>
      </c>
      <c r="F213" s="44">
        <f>F214</f>
        <v>0</v>
      </c>
      <c r="G213" s="44">
        <f>G214</f>
        <v>9.3</v>
      </c>
      <c r="H213" s="185"/>
      <c r="I213" s="167"/>
      <c r="J213" s="167"/>
      <c r="K213" s="167"/>
    </row>
    <row r="214" spans="1:11" ht="31.5">
      <c r="A214" s="48" t="s">
        <v>16</v>
      </c>
      <c r="B214" s="43" t="s">
        <v>117</v>
      </c>
      <c r="C214" s="43" t="s">
        <v>370</v>
      </c>
      <c r="D214" s="43" t="s">
        <v>11</v>
      </c>
      <c r="E214" s="44">
        <v>9.3</v>
      </c>
      <c r="F214" s="44"/>
      <c r="G214" s="44">
        <f>E214+F214</f>
        <v>9.3</v>
      </c>
      <c r="H214" s="185"/>
      <c r="I214" s="167"/>
      <c r="J214" s="167"/>
      <c r="K214" s="167"/>
    </row>
    <row r="215" spans="1:11" ht="63">
      <c r="A215" s="48" t="s">
        <v>300</v>
      </c>
      <c r="B215" s="43" t="s">
        <v>117</v>
      </c>
      <c r="C215" s="43" t="s">
        <v>301</v>
      </c>
      <c r="D215" s="43"/>
      <c r="E215" s="44">
        <f>E216</f>
        <v>8.6</v>
      </c>
      <c r="F215" s="44">
        <f>F216</f>
        <v>0</v>
      </c>
      <c r="G215" s="44">
        <f>G216</f>
        <v>8.6</v>
      </c>
      <c r="H215" s="185"/>
      <c r="I215" s="167"/>
      <c r="J215" s="167"/>
      <c r="K215" s="167"/>
    </row>
    <row r="216" spans="1:11" ht="31.5">
      <c r="A216" s="48" t="s">
        <v>16</v>
      </c>
      <c r="B216" s="43" t="s">
        <v>117</v>
      </c>
      <c r="C216" s="43" t="s">
        <v>301</v>
      </c>
      <c r="D216" s="43" t="s">
        <v>11</v>
      </c>
      <c r="E216" s="44">
        <v>8.6</v>
      </c>
      <c r="F216" s="44"/>
      <c r="G216" s="44">
        <f>E216+F216</f>
        <v>8.6</v>
      </c>
      <c r="H216" s="185"/>
      <c r="I216" s="167"/>
      <c r="J216" s="167"/>
      <c r="K216" s="167"/>
    </row>
    <row r="217" spans="1:11" ht="78.75">
      <c r="A217" s="48" t="s">
        <v>302</v>
      </c>
      <c r="B217" s="43" t="s">
        <v>117</v>
      </c>
      <c r="C217" s="43" t="s">
        <v>303</v>
      </c>
      <c r="D217" s="43"/>
      <c r="E217" s="44">
        <f>E218</f>
        <v>8</v>
      </c>
      <c r="F217" s="44">
        <f>F218</f>
        <v>0</v>
      </c>
      <c r="G217" s="44">
        <f>G218</f>
        <v>8</v>
      </c>
      <c r="H217" s="185"/>
      <c r="I217" s="167"/>
      <c r="J217" s="167"/>
      <c r="K217" s="167"/>
    </row>
    <row r="218" spans="1:11" ht="31.5">
      <c r="A218" s="48" t="s">
        <v>16</v>
      </c>
      <c r="B218" s="43" t="s">
        <v>117</v>
      </c>
      <c r="C218" s="43" t="s">
        <v>303</v>
      </c>
      <c r="D218" s="43" t="s">
        <v>11</v>
      </c>
      <c r="E218" s="44">
        <v>8</v>
      </c>
      <c r="F218" s="44"/>
      <c r="G218" s="44">
        <f>E218+F218</f>
        <v>8</v>
      </c>
      <c r="H218" s="185"/>
      <c r="I218" s="167"/>
      <c r="J218" s="167"/>
      <c r="K218" s="167"/>
    </row>
    <row r="219" spans="1:11" ht="94.5">
      <c r="A219" s="144" t="s">
        <v>335</v>
      </c>
      <c r="B219" s="43" t="s">
        <v>117</v>
      </c>
      <c r="C219" s="43" t="s">
        <v>334</v>
      </c>
      <c r="D219" s="43"/>
      <c r="E219" s="44">
        <f>E220</f>
        <v>2.9</v>
      </c>
      <c r="F219" s="44">
        <f>F220</f>
        <v>0</v>
      </c>
      <c r="G219" s="44">
        <f>G220</f>
        <v>2.9</v>
      </c>
      <c r="H219" s="185"/>
      <c r="I219" s="167"/>
      <c r="J219" s="167"/>
      <c r="K219" s="167"/>
    </row>
    <row r="220" spans="1:11" ht="31.5">
      <c r="A220" s="48" t="s">
        <v>16</v>
      </c>
      <c r="B220" s="43" t="s">
        <v>117</v>
      </c>
      <c r="C220" s="43" t="s">
        <v>334</v>
      </c>
      <c r="D220" s="43" t="s">
        <v>11</v>
      </c>
      <c r="E220" s="44">
        <v>2.9</v>
      </c>
      <c r="F220" s="44">
        <v>0</v>
      </c>
      <c r="G220" s="44">
        <f>E220+F220</f>
        <v>2.9</v>
      </c>
      <c r="H220" s="185"/>
      <c r="I220" s="167"/>
      <c r="J220" s="167"/>
      <c r="K220" s="167"/>
    </row>
    <row r="221" spans="1:11" ht="94.5">
      <c r="A221" s="144" t="s">
        <v>373</v>
      </c>
      <c r="B221" s="43" t="s">
        <v>117</v>
      </c>
      <c r="C221" s="43" t="s">
        <v>372</v>
      </c>
      <c r="D221" s="43"/>
      <c r="E221" s="44">
        <f>E222</f>
        <v>5.9</v>
      </c>
      <c r="F221" s="44">
        <f>F222</f>
        <v>0</v>
      </c>
      <c r="G221" s="44">
        <f>G222</f>
        <v>5.9</v>
      </c>
      <c r="H221" s="185"/>
      <c r="I221" s="167"/>
      <c r="J221" s="167"/>
      <c r="K221" s="167"/>
    </row>
    <row r="222" spans="1:11" ht="31.5">
      <c r="A222" s="48" t="s">
        <v>16</v>
      </c>
      <c r="B222" s="43" t="s">
        <v>117</v>
      </c>
      <c r="C222" s="43" t="s">
        <v>372</v>
      </c>
      <c r="D222" s="43" t="s">
        <v>11</v>
      </c>
      <c r="E222" s="44">
        <v>5.9</v>
      </c>
      <c r="F222" s="44"/>
      <c r="G222" s="44">
        <f>E222+F222</f>
        <v>5.9</v>
      </c>
      <c r="H222" s="185"/>
      <c r="I222" s="167"/>
      <c r="J222" s="167"/>
      <c r="K222" s="167"/>
    </row>
    <row r="223" spans="1:11" ht="78.75">
      <c r="A223" s="48" t="s">
        <v>375</v>
      </c>
      <c r="B223" s="43" t="s">
        <v>117</v>
      </c>
      <c r="C223" s="43" t="s">
        <v>374</v>
      </c>
      <c r="D223" s="43"/>
      <c r="E223" s="44">
        <f>E224</f>
        <v>5.9</v>
      </c>
      <c r="F223" s="44">
        <f>F224</f>
        <v>0</v>
      </c>
      <c r="G223" s="44">
        <f>G224</f>
        <v>5.9</v>
      </c>
      <c r="H223" s="185"/>
      <c r="I223" s="167"/>
      <c r="J223" s="167"/>
      <c r="K223" s="167"/>
    </row>
    <row r="224" spans="1:11" ht="31.5">
      <c r="A224" s="48" t="s">
        <v>16</v>
      </c>
      <c r="B224" s="43" t="s">
        <v>117</v>
      </c>
      <c r="C224" s="43" t="s">
        <v>374</v>
      </c>
      <c r="D224" s="43" t="s">
        <v>11</v>
      </c>
      <c r="E224" s="44">
        <v>5.9</v>
      </c>
      <c r="F224" s="44"/>
      <c r="G224" s="44">
        <f>E224+F224</f>
        <v>5.9</v>
      </c>
      <c r="H224" s="185"/>
      <c r="I224" s="167"/>
      <c r="J224" s="167"/>
      <c r="K224" s="167"/>
    </row>
    <row r="225" spans="1:11" ht="78.75">
      <c r="A225" s="48" t="s">
        <v>332</v>
      </c>
      <c r="B225" s="43" t="s">
        <v>117</v>
      </c>
      <c r="C225" s="43" t="s">
        <v>331</v>
      </c>
      <c r="D225" s="43"/>
      <c r="E225" s="44">
        <f>E226</f>
        <v>60</v>
      </c>
      <c r="F225" s="44">
        <f>F226</f>
        <v>0</v>
      </c>
      <c r="G225" s="44">
        <f>G226</f>
        <v>60</v>
      </c>
      <c r="H225" s="185"/>
      <c r="I225" s="167"/>
      <c r="J225" s="167"/>
      <c r="K225" s="167"/>
    </row>
    <row r="226" spans="1:11" ht="15.75">
      <c r="A226" s="47" t="s">
        <v>48</v>
      </c>
      <c r="B226" s="43" t="s">
        <v>117</v>
      </c>
      <c r="C226" s="43" t="s">
        <v>331</v>
      </c>
      <c r="D226" s="43" t="s">
        <v>49</v>
      </c>
      <c r="E226" s="44">
        <v>60</v>
      </c>
      <c r="F226" s="44"/>
      <c r="G226" s="44">
        <f>E226+F226</f>
        <v>60</v>
      </c>
      <c r="H226" s="185"/>
      <c r="I226" s="167"/>
      <c r="J226" s="167"/>
      <c r="K226" s="167"/>
    </row>
    <row r="227" spans="1:11" ht="31.5">
      <c r="A227" s="48" t="s">
        <v>323</v>
      </c>
      <c r="B227" s="28" t="s">
        <v>117</v>
      </c>
      <c r="C227" s="43" t="s">
        <v>333</v>
      </c>
      <c r="D227" s="68"/>
      <c r="E227" s="44">
        <f>E228</f>
        <v>198.4</v>
      </c>
      <c r="F227" s="44">
        <f>F228</f>
        <v>0</v>
      </c>
      <c r="G227" s="44">
        <f>G228</f>
        <v>198.4</v>
      </c>
      <c r="H227" s="185"/>
      <c r="I227" s="167"/>
      <c r="J227" s="167"/>
      <c r="K227" s="167"/>
    </row>
    <row r="228" spans="1:11" ht="31.5">
      <c r="A228" s="48" t="s">
        <v>16</v>
      </c>
      <c r="B228" s="43" t="s">
        <v>117</v>
      </c>
      <c r="C228" s="43" t="s">
        <v>333</v>
      </c>
      <c r="D228" s="43" t="s">
        <v>11</v>
      </c>
      <c r="E228" s="44">
        <v>198.4</v>
      </c>
      <c r="F228" s="44"/>
      <c r="G228" s="44">
        <f>E228+F228</f>
        <v>198.4</v>
      </c>
      <c r="H228" s="185"/>
      <c r="I228" s="167"/>
      <c r="J228" s="167"/>
      <c r="K228" s="167"/>
    </row>
    <row r="229" spans="1:11" ht="47.25">
      <c r="A229" s="55" t="s">
        <v>283</v>
      </c>
      <c r="B229" s="43" t="s">
        <v>117</v>
      </c>
      <c r="C229" s="43" t="s">
        <v>282</v>
      </c>
      <c r="D229" s="43"/>
      <c r="E229" s="44">
        <f>E230</f>
        <v>500</v>
      </c>
      <c r="F229" s="44">
        <f>F230</f>
        <v>0</v>
      </c>
      <c r="G229" s="44">
        <f>G230</f>
        <v>500</v>
      </c>
      <c r="H229" s="185"/>
      <c r="I229" s="167"/>
      <c r="J229" s="167"/>
      <c r="K229" s="167"/>
    </row>
    <row r="230" spans="1:11" ht="31.5">
      <c r="A230" s="48" t="s">
        <v>16</v>
      </c>
      <c r="B230" s="43" t="s">
        <v>117</v>
      </c>
      <c r="C230" s="43" t="s">
        <v>282</v>
      </c>
      <c r="D230" s="22" t="s">
        <v>11</v>
      </c>
      <c r="E230" s="44">
        <v>500</v>
      </c>
      <c r="F230" s="44"/>
      <c r="G230" s="44">
        <f>E230+F230</f>
        <v>500</v>
      </c>
      <c r="H230" s="185"/>
      <c r="I230" s="167"/>
      <c r="J230" s="167"/>
      <c r="K230" s="167"/>
    </row>
    <row r="231" spans="1:11" ht="33.75" customHeight="1">
      <c r="A231" s="48" t="s">
        <v>359</v>
      </c>
      <c r="B231" s="43" t="s">
        <v>117</v>
      </c>
      <c r="C231" s="43" t="s">
        <v>358</v>
      </c>
      <c r="D231" s="157"/>
      <c r="E231" s="44">
        <f>E232</f>
        <v>31.5</v>
      </c>
      <c r="F231" s="44">
        <f>F232</f>
        <v>0</v>
      </c>
      <c r="G231" s="44">
        <f>G232</f>
        <v>31.5</v>
      </c>
      <c r="H231" s="185"/>
      <c r="I231" s="167"/>
      <c r="J231" s="167"/>
      <c r="K231" s="167"/>
    </row>
    <row r="232" spans="1:11" ht="31.5">
      <c r="A232" s="48" t="s">
        <v>16</v>
      </c>
      <c r="B232" s="43" t="s">
        <v>117</v>
      </c>
      <c r="C232" s="43" t="s">
        <v>358</v>
      </c>
      <c r="D232" s="22" t="s">
        <v>11</v>
      </c>
      <c r="E232" s="44">
        <v>31.5</v>
      </c>
      <c r="F232" s="44"/>
      <c r="G232" s="44">
        <f>E232+F232</f>
        <v>31.5</v>
      </c>
      <c r="H232" s="185"/>
      <c r="I232" s="167"/>
      <c r="J232" s="167"/>
      <c r="K232" s="167"/>
    </row>
    <row r="233" spans="1:11" ht="37.5" customHeight="1">
      <c r="A233" s="48" t="s">
        <v>395</v>
      </c>
      <c r="B233" s="43" t="s">
        <v>117</v>
      </c>
      <c r="C233" s="43" t="s">
        <v>394</v>
      </c>
      <c r="D233" s="22"/>
      <c r="E233" s="44">
        <f>E234</f>
        <v>0</v>
      </c>
      <c r="F233" s="44">
        <f>F234</f>
        <v>1000</v>
      </c>
      <c r="G233" s="44">
        <f>G234</f>
        <v>1000</v>
      </c>
      <c r="H233" s="185"/>
      <c r="I233" s="167"/>
      <c r="J233" s="167"/>
      <c r="K233" s="167"/>
    </row>
    <row r="234" spans="1:11" ht="15.75">
      <c r="A234" s="61" t="s">
        <v>12</v>
      </c>
      <c r="B234" s="43" t="s">
        <v>117</v>
      </c>
      <c r="C234" s="43" t="s">
        <v>394</v>
      </c>
      <c r="D234" s="22" t="s">
        <v>15</v>
      </c>
      <c r="E234" s="44"/>
      <c r="F234" s="44">
        <f>300+700</f>
        <v>1000</v>
      </c>
      <c r="G234" s="44">
        <f>E234+F234</f>
        <v>1000</v>
      </c>
      <c r="H234" s="185"/>
      <c r="I234" s="167"/>
      <c r="J234" s="167"/>
      <c r="K234" s="167"/>
    </row>
    <row r="235" spans="1:11" ht="47.25">
      <c r="A235" s="127" t="s">
        <v>388</v>
      </c>
      <c r="B235" s="43" t="s">
        <v>117</v>
      </c>
      <c r="C235" s="43" t="s">
        <v>389</v>
      </c>
      <c r="D235" s="22"/>
      <c r="E235" s="44">
        <f>E236</f>
        <v>48.9</v>
      </c>
      <c r="F235" s="44">
        <f>F236</f>
        <v>0</v>
      </c>
      <c r="G235" s="44">
        <f>G236</f>
        <v>48.9</v>
      </c>
      <c r="H235" s="185"/>
      <c r="I235" s="167"/>
      <c r="J235" s="167"/>
      <c r="K235" s="167"/>
    </row>
    <row r="236" spans="1:11" ht="31.5">
      <c r="A236" s="41" t="s">
        <v>16</v>
      </c>
      <c r="B236" s="43" t="s">
        <v>117</v>
      </c>
      <c r="C236" s="43" t="s">
        <v>389</v>
      </c>
      <c r="D236" s="43" t="s">
        <v>11</v>
      </c>
      <c r="E236" s="44">
        <v>48.9</v>
      </c>
      <c r="F236" s="44"/>
      <c r="G236" s="44">
        <f>E236+F236</f>
        <v>48.9</v>
      </c>
      <c r="H236" s="185"/>
      <c r="I236" s="167"/>
      <c r="J236" s="167"/>
      <c r="K236" s="167"/>
    </row>
    <row r="237" spans="1:11" ht="47.25">
      <c r="A237" s="48" t="s">
        <v>78</v>
      </c>
      <c r="B237" s="43" t="s">
        <v>117</v>
      </c>
      <c r="C237" s="43" t="s">
        <v>158</v>
      </c>
      <c r="D237" s="43"/>
      <c r="E237" s="49">
        <f>E238</f>
        <v>607.2</v>
      </c>
      <c r="F237" s="49">
        <f>F238</f>
        <v>0</v>
      </c>
      <c r="G237" s="49">
        <f>G238</f>
        <v>607.2</v>
      </c>
      <c r="H237" s="193"/>
      <c r="I237" s="168"/>
      <c r="J237" s="168"/>
      <c r="K237" s="168"/>
    </row>
    <row r="238" spans="1:11" ht="15.75">
      <c r="A238" s="48" t="s">
        <v>31</v>
      </c>
      <c r="B238" s="43" t="s">
        <v>117</v>
      </c>
      <c r="C238" s="43" t="s">
        <v>158</v>
      </c>
      <c r="D238" s="43" t="s">
        <v>20</v>
      </c>
      <c r="E238" s="49">
        <v>607.2</v>
      </c>
      <c r="F238" s="49"/>
      <c r="G238" s="49">
        <f>E238+F238</f>
        <v>607.2</v>
      </c>
      <c r="H238" s="193"/>
      <c r="I238" s="168"/>
      <c r="J238" s="168"/>
      <c r="K238" s="168"/>
    </row>
    <row r="239" spans="1:11" ht="15.75">
      <c r="A239" s="146" t="s">
        <v>336</v>
      </c>
      <c r="B239" s="43" t="s">
        <v>117</v>
      </c>
      <c r="C239" s="43" t="s">
        <v>337</v>
      </c>
      <c r="D239" s="147"/>
      <c r="E239" s="145">
        <f>E240</f>
        <v>1555</v>
      </c>
      <c r="F239" s="91">
        <f>F240</f>
        <v>-1555</v>
      </c>
      <c r="G239" s="145">
        <f>G240</f>
        <v>0</v>
      </c>
      <c r="H239" s="193"/>
      <c r="I239" s="168"/>
      <c r="J239" s="168"/>
      <c r="K239" s="168"/>
    </row>
    <row r="240" spans="1:11" ht="15.75">
      <c r="A240" s="48" t="s">
        <v>338</v>
      </c>
      <c r="B240" s="43" t="s">
        <v>117</v>
      </c>
      <c r="C240" s="43" t="s">
        <v>337</v>
      </c>
      <c r="D240" s="147" t="s">
        <v>339</v>
      </c>
      <c r="E240" s="145">
        <v>1555</v>
      </c>
      <c r="F240" s="91">
        <v>-1555</v>
      </c>
      <c r="G240" s="145">
        <f>E240+F240</f>
        <v>0</v>
      </c>
      <c r="H240" s="193"/>
      <c r="I240" s="168"/>
      <c r="J240" s="168"/>
      <c r="K240" s="168"/>
    </row>
    <row r="241" spans="1:11" ht="47.25">
      <c r="A241" s="88" t="s">
        <v>68</v>
      </c>
      <c r="B241" s="62">
        <v>923</v>
      </c>
      <c r="C241" s="62" t="s">
        <v>162</v>
      </c>
      <c r="D241" s="62"/>
      <c r="E241" s="91">
        <f>E242</f>
        <v>148.5</v>
      </c>
      <c r="F241" s="91">
        <f>F242</f>
        <v>0</v>
      </c>
      <c r="G241" s="91">
        <f>G242</f>
        <v>148.5</v>
      </c>
      <c r="H241" s="198"/>
      <c r="I241" s="169"/>
      <c r="J241" s="168"/>
      <c r="K241" s="168"/>
    </row>
    <row r="242" spans="1:11" ht="15.75">
      <c r="A242" s="61" t="s">
        <v>12</v>
      </c>
      <c r="B242" s="63">
        <v>923</v>
      </c>
      <c r="C242" s="62" t="s">
        <v>162</v>
      </c>
      <c r="D242" s="63">
        <v>800</v>
      </c>
      <c r="E242" s="66">
        <v>148.5</v>
      </c>
      <c r="F242" s="66"/>
      <c r="G242" s="66">
        <f>E242+F242</f>
        <v>148.5</v>
      </c>
      <c r="H242" s="198"/>
      <c r="I242" s="169"/>
      <c r="J242" s="168"/>
      <c r="K242" s="168"/>
    </row>
    <row r="243" spans="1:11" ht="31.5">
      <c r="A243" s="33" t="s">
        <v>123</v>
      </c>
      <c r="B243" s="34" t="s">
        <v>124</v>
      </c>
      <c r="C243" s="100"/>
      <c r="D243" s="100"/>
      <c r="E243" s="32">
        <f>E244+E280</f>
        <v>148457.2</v>
      </c>
      <c r="F243" s="32">
        <f>F244+F280</f>
        <v>1067.1</v>
      </c>
      <c r="G243" s="32">
        <f>G244+G280</f>
        <v>149524.3</v>
      </c>
      <c r="H243" s="198"/>
      <c r="I243" s="169"/>
      <c r="J243" s="168"/>
      <c r="K243" s="168"/>
    </row>
    <row r="244" spans="1:11" ht="31.5">
      <c r="A244" s="101" t="s">
        <v>96</v>
      </c>
      <c r="B244" s="95" t="s">
        <v>124</v>
      </c>
      <c r="C244" s="95" t="s">
        <v>191</v>
      </c>
      <c r="D244" s="95" t="s">
        <v>0</v>
      </c>
      <c r="E244" s="102">
        <f>E245+E247+E250+E252+E254+E256+E260+E262+E258+E265+E267+E269+E271+E275</f>
        <v>147333.1</v>
      </c>
      <c r="F244" s="102">
        <f>F245+F247+F250+F252+F254+F256+F260+F262+F258+F265+F267+F269+F271+F275</f>
        <v>1067.1</v>
      </c>
      <c r="G244" s="102">
        <f>G245+G247+G250+G252+G254+G256+G260+G262+G258+G265+G267+G269+G271+G275</f>
        <v>148400.19999999998</v>
      </c>
      <c r="H244" s="198"/>
      <c r="I244" s="168"/>
      <c r="J244" s="168"/>
      <c r="K244" s="168"/>
    </row>
    <row r="245" spans="1:8" ht="31.5">
      <c r="A245" s="41" t="s">
        <v>58</v>
      </c>
      <c r="B245" s="43" t="s">
        <v>124</v>
      </c>
      <c r="C245" s="43" t="s">
        <v>190</v>
      </c>
      <c r="D245" s="43"/>
      <c r="E245" s="37">
        <f>E246</f>
        <v>27240.6</v>
      </c>
      <c r="F245" s="37">
        <f>F246</f>
        <v>0</v>
      </c>
      <c r="G245" s="37">
        <f>G246</f>
        <v>27240.6</v>
      </c>
      <c r="H245" s="198"/>
    </row>
    <row r="246" spans="1:8" ht="31.5">
      <c r="A246" s="23" t="s">
        <v>13</v>
      </c>
      <c r="B246" s="43" t="s">
        <v>124</v>
      </c>
      <c r="C246" s="43" t="s">
        <v>190</v>
      </c>
      <c r="D246" s="43" t="s">
        <v>14</v>
      </c>
      <c r="E246" s="21">
        <v>27240.6</v>
      </c>
      <c r="F246" s="21"/>
      <c r="G246" s="21">
        <f>E246+F246</f>
        <v>27240.6</v>
      </c>
      <c r="H246" s="191"/>
    </row>
    <row r="247" spans="1:8" ht="63">
      <c r="A247" s="23" t="s">
        <v>379</v>
      </c>
      <c r="B247" s="43" t="s">
        <v>124</v>
      </c>
      <c r="C247" s="43" t="s">
        <v>378</v>
      </c>
      <c r="D247" s="43"/>
      <c r="E247" s="21">
        <f>E249+E248</f>
        <v>8959.9</v>
      </c>
      <c r="F247" s="21">
        <f>F249+F248</f>
        <v>0</v>
      </c>
      <c r="G247" s="21">
        <f>G249+G248</f>
        <v>8959.9</v>
      </c>
      <c r="H247" s="191"/>
    </row>
    <row r="248" spans="1:9" ht="15.75">
      <c r="A248" s="48" t="s">
        <v>48</v>
      </c>
      <c r="B248" s="43" t="s">
        <v>124</v>
      </c>
      <c r="C248" s="43" t="s">
        <v>378</v>
      </c>
      <c r="D248" s="43" t="s">
        <v>49</v>
      </c>
      <c r="E248" s="21">
        <v>1848.3</v>
      </c>
      <c r="F248" s="21"/>
      <c r="G248" s="21">
        <f>E248+F248</f>
        <v>1848.3</v>
      </c>
      <c r="H248" s="191"/>
      <c r="I248" s="161"/>
    </row>
    <row r="249" spans="1:9" ht="31.5">
      <c r="A249" s="23" t="s">
        <v>13</v>
      </c>
      <c r="B249" s="43" t="s">
        <v>124</v>
      </c>
      <c r="C249" s="43" t="s">
        <v>378</v>
      </c>
      <c r="D249" s="43" t="s">
        <v>14</v>
      </c>
      <c r="E249" s="21">
        <v>7111.6</v>
      </c>
      <c r="F249" s="21"/>
      <c r="G249" s="21">
        <f>E249+F249</f>
        <v>7111.6</v>
      </c>
      <c r="H249" s="191"/>
      <c r="I249" s="161"/>
    </row>
    <row r="250" spans="1:9" ht="31.5">
      <c r="A250" s="23" t="s">
        <v>361</v>
      </c>
      <c r="B250" s="43" t="s">
        <v>124</v>
      </c>
      <c r="C250" s="43" t="s">
        <v>277</v>
      </c>
      <c r="D250" s="43"/>
      <c r="E250" s="21">
        <f>E251</f>
        <v>50</v>
      </c>
      <c r="F250" s="21">
        <f>F251</f>
        <v>0</v>
      </c>
      <c r="G250" s="21">
        <f>G251</f>
        <v>50</v>
      </c>
      <c r="H250" s="191"/>
      <c r="I250" s="161"/>
    </row>
    <row r="251" spans="1:9" ht="31.5">
      <c r="A251" s="23" t="s">
        <v>13</v>
      </c>
      <c r="B251" s="43" t="s">
        <v>124</v>
      </c>
      <c r="C251" s="43" t="s">
        <v>277</v>
      </c>
      <c r="D251" s="43" t="s">
        <v>14</v>
      </c>
      <c r="E251" s="21">
        <v>50</v>
      </c>
      <c r="F251" s="21"/>
      <c r="G251" s="21">
        <f>E251+F251</f>
        <v>50</v>
      </c>
      <c r="H251" s="191"/>
      <c r="I251" s="161"/>
    </row>
    <row r="252" spans="1:9" ht="15.75">
      <c r="A252" s="23" t="s">
        <v>312</v>
      </c>
      <c r="B252" s="43" t="s">
        <v>124</v>
      </c>
      <c r="C252" s="43" t="s">
        <v>313</v>
      </c>
      <c r="D252" s="43"/>
      <c r="E252" s="21">
        <f>E253</f>
        <v>215.4</v>
      </c>
      <c r="F252" s="21">
        <f>F253</f>
        <v>0</v>
      </c>
      <c r="G252" s="21">
        <f>G253</f>
        <v>215.4</v>
      </c>
      <c r="H252" s="191"/>
      <c r="I252" s="161"/>
    </row>
    <row r="253" spans="1:9" ht="31.5">
      <c r="A253" s="77" t="s">
        <v>13</v>
      </c>
      <c r="B253" s="43" t="s">
        <v>124</v>
      </c>
      <c r="C253" s="43" t="s">
        <v>313</v>
      </c>
      <c r="D253" s="43" t="s">
        <v>14</v>
      </c>
      <c r="E253" s="21">
        <v>215.4</v>
      </c>
      <c r="F253" s="21"/>
      <c r="G253" s="21">
        <f>E253+F253</f>
        <v>215.4</v>
      </c>
      <c r="H253" s="191"/>
      <c r="I253" s="161"/>
    </row>
    <row r="254" spans="1:9" ht="31.5">
      <c r="A254" s="23" t="s">
        <v>363</v>
      </c>
      <c r="B254" s="43" t="s">
        <v>124</v>
      </c>
      <c r="C254" s="43" t="s">
        <v>360</v>
      </c>
      <c r="D254" s="43"/>
      <c r="E254" s="21">
        <f>E255</f>
        <v>918</v>
      </c>
      <c r="F254" s="21">
        <f>F255</f>
        <v>0</v>
      </c>
      <c r="G254" s="21">
        <f>G255</f>
        <v>918</v>
      </c>
      <c r="H254" s="191"/>
      <c r="I254" s="161"/>
    </row>
    <row r="255" spans="1:9" ht="31.5">
      <c r="A255" s="23" t="s">
        <v>13</v>
      </c>
      <c r="B255" s="43" t="s">
        <v>124</v>
      </c>
      <c r="C255" s="43" t="s">
        <v>360</v>
      </c>
      <c r="D255" s="43" t="s">
        <v>14</v>
      </c>
      <c r="E255" s="21">
        <v>918</v>
      </c>
      <c r="F255" s="21"/>
      <c r="G255" s="21">
        <f>E255+F255</f>
        <v>918</v>
      </c>
      <c r="H255" s="191"/>
      <c r="I255" s="161"/>
    </row>
    <row r="256" spans="1:8" ht="31.5">
      <c r="A256" s="41" t="s">
        <v>60</v>
      </c>
      <c r="B256" s="43" t="s">
        <v>124</v>
      </c>
      <c r="C256" s="43" t="s">
        <v>192</v>
      </c>
      <c r="D256" s="43"/>
      <c r="E256" s="44">
        <f>E257</f>
        <v>43707.9</v>
      </c>
      <c r="F256" s="44">
        <f>F257</f>
        <v>1067.1</v>
      </c>
      <c r="G256" s="44">
        <f>G257</f>
        <v>44775</v>
      </c>
      <c r="H256" s="185"/>
    </row>
    <row r="257" spans="1:8" ht="31.5">
      <c r="A257" s="77" t="s">
        <v>13</v>
      </c>
      <c r="B257" s="43" t="s">
        <v>124</v>
      </c>
      <c r="C257" s="43" t="s">
        <v>192</v>
      </c>
      <c r="D257" s="43" t="s">
        <v>14</v>
      </c>
      <c r="E257" s="44">
        <v>43707.9</v>
      </c>
      <c r="F257" s="44">
        <v>1067.1</v>
      </c>
      <c r="G257" s="44">
        <f>E257+F257</f>
        <v>44775</v>
      </c>
      <c r="H257" s="185"/>
    </row>
    <row r="258" spans="1:8" ht="31.5">
      <c r="A258" s="23" t="s">
        <v>363</v>
      </c>
      <c r="B258" s="43" t="s">
        <v>124</v>
      </c>
      <c r="C258" s="43" t="s">
        <v>314</v>
      </c>
      <c r="D258" s="43"/>
      <c r="E258" s="44">
        <f>E259</f>
        <v>152.4</v>
      </c>
      <c r="F258" s="44">
        <f>F259</f>
        <v>0</v>
      </c>
      <c r="G258" s="44">
        <f>G259</f>
        <v>152.4</v>
      </c>
      <c r="H258" s="185"/>
    </row>
    <row r="259" spans="1:8" ht="31.5">
      <c r="A259" s="23" t="s">
        <v>13</v>
      </c>
      <c r="B259" s="43" t="s">
        <v>124</v>
      </c>
      <c r="C259" s="43" t="s">
        <v>314</v>
      </c>
      <c r="D259" s="43" t="s">
        <v>14</v>
      </c>
      <c r="E259" s="44">
        <v>152.4</v>
      </c>
      <c r="F259" s="44"/>
      <c r="G259" s="44">
        <f>E259+F259</f>
        <v>152.4</v>
      </c>
      <c r="H259" s="185"/>
    </row>
    <row r="260" spans="1:8" ht="31.5">
      <c r="A260" s="23" t="s">
        <v>351</v>
      </c>
      <c r="B260" s="43" t="s">
        <v>124</v>
      </c>
      <c r="C260" s="43" t="s">
        <v>320</v>
      </c>
      <c r="D260" s="43"/>
      <c r="E260" s="44">
        <f>E261</f>
        <v>303.5</v>
      </c>
      <c r="F260" s="44">
        <f>F261</f>
        <v>0</v>
      </c>
      <c r="G260" s="44">
        <f>G261</f>
        <v>303.5</v>
      </c>
      <c r="H260" s="185"/>
    </row>
    <row r="261" spans="1:8" ht="31.5">
      <c r="A261" s="23" t="s">
        <v>13</v>
      </c>
      <c r="B261" s="43" t="s">
        <v>124</v>
      </c>
      <c r="C261" s="43" t="s">
        <v>320</v>
      </c>
      <c r="D261" s="43" t="s">
        <v>14</v>
      </c>
      <c r="E261" s="44">
        <v>303.5</v>
      </c>
      <c r="F261" s="44">
        <v>0</v>
      </c>
      <c r="G261" s="44">
        <f>E261+F261</f>
        <v>303.5</v>
      </c>
      <c r="H261" s="185"/>
    </row>
    <row r="262" spans="1:8" ht="63">
      <c r="A262" s="23" t="s">
        <v>379</v>
      </c>
      <c r="B262" s="43" t="s">
        <v>124</v>
      </c>
      <c r="C262" s="43" t="s">
        <v>380</v>
      </c>
      <c r="D262" s="43"/>
      <c r="E262" s="44">
        <f>E264+E263</f>
        <v>12105.2</v>
      </c>
      <c r="F262" s="44">
        <f>F264+F263</f>
        <v>0</v>
      </c>
      <c r="G262" s="44">
        <f>G264+G263</f>
        <v>12105.2</v>
      </c>
      <c r="H262" s="185"/>
    </row>
    <row r="263" spans="1:8" ht="15.75">
      <c r="A263" s="23" t="s">
        <v>48</v>
      </c>
      <c r="B263" s="43" t="s">
        <v>124</v>
      </c>
      <c r="C263" s="43" t="s">
        <v>380</v>
      </c>
      <c r="D263" s="43" t="s">
        <v>49</v>
      </c>
      <c r="E263" s="44">
        <v>1635.1</v>
      </c>
      <c r="F263" s="44"/>
      <c r="G263" s="44">
        <f>E263+F263</f>
        <v>1635.1</v>
      </c>
      <c r="H263" s="185"/>
    </row>
    <row r="264" spans="1:8" ht="31.5">
      <c r="A264" s="23" t="s">
        <v>13</v>
      </c>
      <c r="B264" s="43" t="s">
        <v>124</v>
      </c>
      <c r="C264" s="43" t="s">
        <v>380</v>
      </c>
      <c r="D264" s="43" t="s">
        <v>14</v>
      </c>
      <c r="E264" s="44">
        <v>10470.1</v>
      </c>
      <c r="F264" s="44"/>
      <c r="G264" s="44">
        <f>E264+F264</f>
        <v>10470.1</v>
      </c>
      <c r="H264" s="185"/>
    </row>
    <row r="265" spans="1:8" ht="33.75" customHeight="1">
      <c r="A265" s="41" t="s">
        <v>59</v>
      </c>
      <c r="B265" s="43" t="s">
        <v>124</v>
      </c>
      <c r="C265" s="43" t="s">
        <v>193</v>
      </c>
      <c r="D265" s="43"/>
      <c r="E265" s="44">
        <f>E266</f>
        <v>21036.8</v>
      </c>
      <c r="F265" s="44">
        <f>F266</f>
        <v>0</v>
      </c>
      <c r="G265" s="44">
        <f>G266</f>
        <v>21036.8</v>
      </c>
      <c r="H265" s="185"/>
    </row>
    <row r="266" spans="1:8" ht="31.5">
      <c r="A266" s="126" t="s">
        <v>13</v>
      </c>
      <c r="B266" s="43" t="s">
        <v>124</v>
      </c>
      <c r="C266" s="43" t="s">
        <v>193</v>
      </c>
      <c r="D266" s="43" t="s">
        <v>14</v>
      </c>
      <c r="E266" s="44">
        <v>21036.8</v>
      </c>
      <c r="F266" s="44"/>
      <c r="G266" s="44">
        <f>E266+F266</f>
        <v>21036.8</v>
      </c>
      <c r="H266" s="185"/>
    </row>
    <row r="267" spans="1:8" ht="63">
      <c r="A267" s="23" t="s">
        <v>376</v>
      </c>
      <c r="B267" s="43" t="s">
        <v>124</v>
      </c>
      <c r="C267" s="43" t="s">
        <v>381</v>
      </c>
      <c r="D267" s="43"/>
      <c r="E267" s="44">
        <f>E268</f>
        <v>2015.7</v>
      </c>
      <c r="F267" s="44">
        <f>F268</f>
        <v>0</v>
      </c>
      <c r="G267" s="44">
        <f>G268</f>
        <v>2015.7</v>
      </c>
      <c r="H267" s="185"/>
    </row>
    <row r="268" spans="1:8" ht="31.5">
      <c r="A268" s="126" t="s">
        <v>13</v>
      </c>
      <c r="B268" s="43" t="s">
        <v>124</v>
      </c>
      <c r="C268" s="43" t="s">
        <v>381</v>
      </c>
      <c r="D268" s="43" t="s">
        <v>14</v>
      </c>
      <c r="E268" s="44">
        <v>2015.7</v>
      </c>
      <c r="F268" s="44"/>
      <c r="G268" s="44">
        <f>E268+F268</f>
        <v>2015.7</v>
      </c>
      <c r="H268" s="185"/>
    </row>
    <row r="269" spans="1:8" ht="15.75">
      <c r="A269" s="41" t="s">
        <v>261</v>
      </c>
      <c r="B269" s="43" t="s">
        <v>124</v>
      </c>
      <c r="C269" s="43" t="s">
        <v>262</v>
      </c>
      <c r="D269" s="43"/>
      <c r="E269" s="44">
        <f>E270</f>
        <v>20</v>
      </c>
      <c r="F269" s="44">
        <f>F270</f>
        <v>0</v>
      </c>
      <c r="G269" s="44">
        <f>G270</f>
        <v>20</v>
      </c>
      <c r="H269" s="185"/>
    </row>
    <row r="270" spans="1:8" ht="15.75">
      <c r="A270" s="41" t="s">
        <v>31</v>
      </c>
      <c r="B270" s="43" t="s">
        <v>124</v>
      </c>
      <c r="C270" s="43" t="s">
        <v>262</v>
      </c>
      <c r="D270" s="43" t="s">
        <v>20</v>
      </c>
      <c r="E270" s="44">
        <v>20</v>
      </c>
      <c r="F270" s="44"/>
      <c r="G270" s="44">
        <f>E270+F270</f>
        <v>20</v>
      </c>
      <c r="H270" s="185"/>
    </row>
    <row r="271" spans="1:8" ht="15.75">
      <c r="A271" s="41" t="s">
        <v>26</v>
      </c>
      <c r="B271" s="43" t="s">
        <v>124</v>
      </c>
      <c r="C271" s="43" t="s">
        <v>194</v>
      </c>
      <c r="D271" s="43"/>
      <c r="E271" s="44">
        <f>E273+E272+E274</f>
        <v>6595.3</v>
      </c>
      <c r="F271" s="44">
        <f>F273+F272+F274</f>
        <v>-1.4432899320127035E-15</v>
      </c>
      <c r="G271" s="44">
        <f>G273+G272+G274</f>
        <v>6595.299999999999</v>
      </c>
      <c r="H271" s="185"/>
    </row>
    <row r="272" spans="1:8" ht="63">
      <c r="A272" s="23" t="s">
        <v>18</v>
      </c>
      <c r="B272" s="43" t="s">
        <v>124</v>
      </c>
      <c r="C272" s="43" t="s">
        <v>194</v>
      </c>
      <c r="D272" s="43" t="s">
        <v>19</v>
      </c>
      <c r="E272" s="44">
        <v>5306.2</v>
      </c>
      <c r="F272" s="44">
        <f>-70.4-21.3+70+21.1</f>
        <v>-0.6000000000000014</v>
      </c>
      <c r="G272" s="44">
        <f>E272+F272</f>
        <v>5305.599999999999</v>
      </c>
      <c r="H272" s="185"/>
    </row>
    <row r="273" spans="1:8" ht="31.5">
      <c r="A273" s="58" t="s">
        <v>16</v>
      </c>
      <c r="B273" s="43" t="s">
        <v>124</v>
      </c>
      <c r="C273" s="43" t="s">
        <v>194</v>
      </c>
      <c r="D273" s="43" t="s">
        <v>11</v>
      </c>
      <c r="E273" s="44">
        <v>1225</v>
      </c>
      <c r="F273" s="44">
        <v>0.6</v>
      </c>
      <c r="G273" s="44">
        <f>E273+F273</f>
        <v>1225.6</v>
      </c>
      <c r="H273" s="185"/>
    </row>
    <row r="274" spans="1:8" ht="15.75">
      <c r="A274" s="58" t="s">
        <v>12</v>
      </c>
      <c r="B274" s="43" t="s">
        <v>124</v>
      </c>
      <c r="C274" s="43" t="s">
        <v>194</v>
      </c>
      <c r="D274" s="43" t="s">
        <v>15</v>
      </c>
      <c r="E274" s="44">
        <v>64.1</v>
      </c>
      <c r="F274" s="44"/>
      <c r="G274" s="44">
        <f>E274+F274</f>
        <v>64.1</v>
      </c>
      <c r="H274" s="185"/>
    </row>
    <row r="275" spans="1:8" ht="31.5">
      <c r="A275" s="41" t="s">
        <v>57</v>
      </c>
      <c r="B275" s="43" t="s">
        <v>124</v>
      </c>
      <c r="C275" s="43" t="s">
        <v>195</v>
      </c>
      <c r="D275" s="43"/>
      <c r="E275" s="44">
        <f>E276+E277+E278+E279</f>
        <v>24012.4</v>
      </c>
      <c r="F275" s="44">
        <f>F276+F277+F278+F279</f>
        <v>0</v>
      </c>
      <c r="G275" s="44">
        <f>G276+G277+G278+G279</f>
        <v>24012.4</v>
      </c>
      <c r="H275" s="185"/>
    </row>
    <row r="276" spans="1:8" ht="63">
      <c r="A276" s="23" t="s">
        <v>18</v>
      </c>
      <c r="B276" s="43" t="s">
        <v>124</v>
      </c>
      <c r="C276" s="43" t="s">
        <v>195</v>
      </c>
      <c r="D276" s="43" t="s">
        <v>19</v>
      </c>
      <c r="E276" s="44">
        <v>23286.8</v>
      </c>
      <c r="F276" s="44">
        <v>3</v>
      </c>
      <c r="G276" s="44">
        <f>E276+F276</f>
        <v>23289.8</v>
      </c>
      <c r="H276" s="185"/>
    </row>
    <row r="277" spans="1:8" ht="31.5">
      <c r="A277" s="58" t="s">
        <v>16</v>
      </c>
      <c r="B277" s="43" t="s">
        <v>124</v>
      </c>
      <c r="C277" s="43" t="s">
        <v>195</v>
      </c>
      <c r="D277" s="43" t="s">
        <v>11</v>
      </c>
      <c r="E277" s="44">
        <v>634.3</v>
      </c>
      <c r="F277" s="44">
        <v>-3</v>
      </c>
      <c r="G277" s="44">
        <f>E277+F277</f>
        <v>631.3</v>
      </c>
      <c r="H277" s="185"/>
    </row>
    <row r="278" spans="1:8" ht="15.75">
      <c r="A278" s="41" t="s">
        <v>31</v>
      </c>
      <c r="B278" s="43" t="s">
        <v>124</v>
      </c>
      <c r="C278" s="43" t="s">
        <v>195</v>
      </c>
      <c r="D278" s="43" t="s">
        <v>20</v>
      </c>
      <c r="E278" s="44">
        <v>90.4</v>
      </c>
      <c r="F278" s="44"/>
      <c r="G278" s="44">
        <f>E278+F278</f>
        <v>90.4</v>
      </c>
      <c r="H278" s="185"/>
    </row>
    <row r="279" spans="1:8" ht="15.75">
      <c r="A279" s="58" t="s">
        <v>12</v>
      </c>
      <c r="B279" s="43" t="s">
        <v>124</v>
      </c>
      <c r="C279" s="43" t="s">
        <v>195</v>
      </c>
      <c r="D279" s="43" t="s">
        <v>15</v>
      </c>
      <c r="E279" s="44">
        <v>0.9</v>
      </c>
      <c r="F279" s="44"/>
      <c r="G279" s="44">
        <f>E279+F279</f>
        <v>0.9</v>
      </c>
      <c r="H279" s="185"/>
    </row>
    <row r="280" spans="1:8" ht="15.75">
      <c r="A280" s="94" t="s">
        <v>35</v>
      </c>
      <c r="B280" s="96" t="s">
        <v>125</v>
      </c>
      <c r="C280" s="96" t="s">
        <v>149</v>
      </c>
      <c r="D280" s="96"/>
      <c r="E280" s="97">
        <f aca="true" t="shared" si="4" ref="E280:G281">E281</f>
        <v>1124.1</v>
      </c>
      <c r="F280" s="97">
        <f t="shared" si="4"/>
        <v>0</v>
      </c>
      <c r="G280" s="97">
        <f t="shared" si="4"/>
        <v>1124.1</v>
      </c>
      <c r="H280" s="184"/>
    </row>
    <row r="281" spans="1:8" ht="63">
      <c r="A281" s="48" t="s">
        <v>291</v>
      </c>
      <c r="B281" s="43" t="s">
        <v>124</v>
      </c>
      <c r="C281" s="43" t="s">
        <v>284</v>
      </c>
      <c r="D281" s="43"/>
      <c r="E281" s="44">
        <f t="shared" si="4"/>
        <v>1124.1</v>
      </c>
      <c r="F281" s="44">
        <f t="shared" si="4"/>
        <v>0</v>
      </c>
      <c r="G281" s="44">
        <f t="shared" si="4"/>
        <v>1124.1</v>
      </c>
      <c r="H281" s="185"/>
    </row>
    <row r="282" spans="1:8" ht="31.5">
      <c r="A282" s="85" t="s">
        <v>13</v>
      </c>
      <c r="B282" s="43" t="s">
        <v>124</v>
      </c>
      <c r="C282" s="43" t="s">
        <v>284</v>
      </c>
      <c r="D282" s="43" t="s">
        <v>14</v>
      </c>
      <c r="E282" s="44">
        <v>1124.1</v>
      </c>
      <c r="F282" s="44"/>
      <c r="G282" s="44">
        <f>E282+F282</f>
        <v>1124.1</v>
      </c>
      <c r="H282" s="185"/>
    </row>
    <row r="283" spans="1:8" ht="31.5">
      <c r="A283" s="33" t="s">
        <v>126</v>
      </c>
      <c r="B283" s="34" t="s">
        <v>127</v>
      </c>
      <c r="C283" s="100"/>
      <c r="D283" s="111"/>
      <c r="E283" s="32">
        <f>E284+E296+E310</f>
        <v>291139</v>
      </c>
      <c r="F283" s="32">
        <f>F284+F296+F310</f>
        <v>0</v>
      </c>
      <c r="G283" s="32">
        <f>G284+G296+G310</f>
        <v>291139</v>
      </c>
      <c r="H283" s="183"/>
    </row>
    <row r="284" spans="1:8" ht="47.25">
      <c r="A284" s="101" t="s">
        <v>75</v>
      </c>
      <c r="B284" s="96" t="s">
        <v>127</v>
      </c>
      <c r="C284" s="95" t="s">
        <v>246</v>
      </c>
      <c r="D284" s="95" t="s">
        <v>0</v>
      </c>
      <c r="E284" s="102">
        <f>E285+E288</f>
        <v>268213.7</v>
      </c>
      <c r="F284" s="102">
        <f>F285+F288</f>
        <v>0</v>
      </c>
      <c r="G284" s="102">
        <f>G285+G288</f>
        <v>268213.7</v>
      </c>
      <c r="H284" s="187"/>
    </row>
    <row r="285" spans="1:8" ht="31.5">
      <c r="A285" s="11" t="s">
        <v>89</v>
      </c>
      <c r="B285" s="103" t="s">
        <v>127</v>
      </c>
      <c r="C285" s="12" t="s">
        <v>247</v>
      </c>
      <c r="D285" s="12" t="s">
        <v>0</v>
      </c>
      <c r="E285" s="13">
        <f aca="true" t="shared" si="5" ref="E285:G286">E286</f>
        <v>7234.7</v>
      </c>
      <c r="F285" s="13">
        <f t="shared" si="5"/>
        <v>0</v>
      </c>
      <c r="G285" s="13">
        <f t="shared" si="5"/>
        <v>7234.7</v>
      </c>
      <c r="H285" s="188"/>
    </row>
    <row r="286" spans="1:8" ht="15.75">
      <c r="A286" s="24" t="s">
        <v>79</v>
      </c>
      <c r="B286" s="43" t="s">
        <v>127</v>
      </c>
      <c r="C286" s="22" t="s">
        <v>258</v>
      </c>
      <c r="D286" s="22"/>
      <c r="E286" s="21">
        <f t="shared" si="5"/>
        <v>7234.7</v>
      </c>
      <c r="F286" s="21">
        <f t="shared" si="5"/>
        <v>0</v>
      </c>
      <c r="G286" s="21">
        <f t="shared" si="5"/>
        <v>7234.7</v>
      </c>
      <c r="H286" s="191"/>
    </row>
    <row r="287" spans="1:8" ht="31.5">
      <c r="A287" s="55" t="s">
        <v>16</v>
      </c>
      <c r="B287" s="43" t="s">
        <v>127</v>
      </c>
      <c r="C287" s="22" t="s">
        <v>258</v>
      </c>
      <c r="D287" s="22" t="s">
        <v>11</v>
      </c>
      <c r="E287" s="21">
        <v>7234.7</v>
      </c>
      <c r="F287" s="21"/>
      <c r="G287" s="21">
        <f>E287+F287</f>
        <v>7234.7</v>
      </c>
      <c r="H287" s="191"/>
    </row>
    <row r="288" spans="1:8" ht="47.25">
      <c r="A288" s="11" t="s">
        <v>118</v>
      </c>
      <c r="B288" s="103" t="s">
        <v>127</v>
      </c>
      <c r="C288" s="12" t="s">
        <v>250</v>
      </c>
      <c r="D288" s="12" t="s">
        <v>0</v>
      </c>
      <c r="E288" s="120">
        <f>E293+E289+E291</f>
        <v>260979</v>
      </c>
      <c r="F288" s="120">
        <f>F293+F289+F291</f>
        <v>0</v>
      </c>
      <c r="G288" s="120">
        <f>G293+G289+G291</f>
        <v>260979</v>
      </c>
      <c r="H288" s="199"/>
    </row>
    <row r="289" spans="1:8" ht="78.75">
      <c r="A289" s="139" t="s">
        <v>306</v>
      </c>
      <c r="B289" s="43" t="s">
        <v>127</v>
      </c>
      <c r="C289" s="43" t="s">
        <v>308</v>
      </c>
      <c r="D289" s="136"/>
      <c r="E289" s="137">
        <f>E290</f>
        <v>177375.4</v>
      </c>
      <c r="F289" s="137">
        <f>F290</f>
        <v>0</v>
      </c>
      <c r="G289" s="137">
        <f>G290</f>
        <v>177375.4</v>
      </c>
      <c r="H289" s="189"/>
    </row>
    <row r="290" spans="1:8" ht="15.75">
      <c r="A290" s="139" t="s">
        <v>12</v>
      </c>
      <c r="B290" s="43" t="s">
        <v>127</v>
      </c>
      <c r="C290" s="43" t="s">
        <v>308</v>
      </c>
      <c r="D290" s="136" t="s">
        <v>15</v>
      </c>
      <c r="E290" s="137">
        <v>177375.4</v>
      </c>
      <c r="F290" s="137"/>
      <c r="G290" s="137">
        <f>E290+F290</f>
        <v>177375.4</v>
      </c>
      <c r="H290" s="189"/>
    </row>
    <row r="291" spans="1:8" ht="78.75">
      <c r="A291" s="139" t="s">
        <v>306</v>
      </c>
      <c r="B291" s="43" t="s">
        <v>127</v>
      </c>
      <c r="C291" s="43" t="s">
        <v>307</v>
      </c>
      <c r="D291" s="136"/>
      <c r="E291" s="137">
        <f>E292</f>
        <v>71180</v>
      </c>
      <c r="F291" s="137">
        <f>F292</f>
        <v>0</v>
      </c>
      <c r="G291" s="137">
        <f>G292</f>
        <v>71180</v>
      </c>
      <c r="H291" s="189"/>
    </row>
    <row r="292" spans="1:8" ht="15.75">
      <c r="A292" s="139" t="s">
        <v>12</v>
      </c>
      <c r="B292" s="43" t="s">
        <v>127</v>
      </c>
      <c r="C292" s="43" t="s">
        <v>307</v>
      </c>
      <c r="D292" s="136" t="s">
        <v>15</v>
      </c>
      <c r="E292" s="137">
        <v>71180</v>
      </c>
      <c r="F292" s="137"/>
      <c r="G292" s="137">
        <f>E292+F292</f>
        <v>71180</v>
      </c>
      <c r="H292" s="189"/>
    </row>
    <row r="293" spans="1:8" ht="78.75">
      <c r="A293" s="23" t="s">
        <v>263</v>
      </c>
      <c r="B293" s="43" t="s">
        <v>127</v>
      </c>
      <c r="C293" s="43" t="s">
        <v>268</v>
      </c>
      <c r="D293" s="43"/>
      <c r="E293" s="21">
        <f>E295+E294</f>
        <v>12423.6</v>
      </c>
      <c r="F293" s="21">
        <f>F295+F294</f>
        <v>0</v>
      </c>
      <c r="G293" s="21">
        <f>G295+G294</f>
        <v>12423.6</v>
      </c>
      <c r="H293" s="191"/>
    </row>
    <row r="294" spans="1:8" ht="31.5">
      <c r="A294" s="46" t="s">
        <v>16</v>
      </c>
      <c r="B294" s="43" t="s">
        <v>127</v>
      </c>
      <c r="C294" s="43" t="s">
        <v>268</v>
      </c>
      <c r="D294" s="43" t="s">
        <v>11</v>
      </c>
      <c r="E294" s="21">
        <v>297.4</v>
      </c>
      <c r="F294" s="21"/>
      <c r="G294" s="21">
        <f>E294+F294</f>
        <v>297.4</v>
      </c>
      <c r="H294" s="191"/>
    </row>
    <row r="295" spans="1:8" ht="15.75">
      <c r="A295" s="23" t="s">
        <v>12</v>
      </c>
      <c r="B295" s="43" t="s">
        <v>127</v>
      </c>
      <c r="C295" s="43" t="s">
        <v>268</v>
      </c>
      <c r="D295" s="43" t="s">
        <v>15</v>
      </c>
      <c r="E295" s="21">
        <v>12126.2</v>
      </c>
      <c r="F295" s="21"/>
      <c r="G295" s="21">
        <f>E295+F295</f>
        <v>12126.2</v>
      </c>
      <c r="H295" s="191"/>
    </row>
    <row r="296" spans="1:8" ht="31.5">
      <c r="A296" s="101" t="s">
        <v>97</v>
      </c>
      <c r="B296" s="96" t="s">
        <v>127</v>
      </c>
      <c r="C296" s="95" t="s">
        <v>214</v>
      </c>
      <c r="D296" s="95" t="s">
        <v>0</v>
      </c>
      <c r="E296" s="102">
        <f>E297</f>
        <v>22390.299999999996</v>
      </c>
      <c r="F296" s="102">
        <f>F297</f>
        <v>0</v>
      </c>
      <c r="G296" s="102">
        <f>G297</f>
        <v>22390.299999999996</v>
      </c>
      <c r="H296" s="191"/>
    </row>
    <row r="297" spans="1:8" ht="31.5">
      <c r="A297" s="11" t="s">
        <v>99</v>
      </c>
      <c r="B297" s="103" t="s">
        <v>127</v>
      </c>
      <c r="C297" s="12" t="s">
        <v>217</v>
      </c>
      <c r="D297" s="12" t="s">
        <v>0</v>
      </c>
      <c r="E297" s="13">
        <f>E298+E300+E302+E306</f>
        <v>22390.299999999996</v>
      </c>
      <c r="F297" s="13">
        <f>F298+F300+F302+F306</f>
        <v>0</v>
      </c>
      <c r="G297" s="13">
        <f>G298+G300+G302+G306</f>
        <v>22390.299999999996</v>
      </c>
      <c r="H297" s="191"/>
    </row>
    <row r="298" spans="1:8" ht="47.25">
      <c r="A298" s="57" t="s">
        <v>67</v>
      </c>
      <c r="B298" s="43" t="s">
        <v>127</v>
      </c>
      <c r="C298" s="43" t="s">
        <v>218</v>
      </c>
      <c r="D298" s="22"/>
      <c r="E298" s="21">
        <f>E299</f>
        <v>2022</v>
      </c>
      <c r="F298" s="21">
        <f>F299</f>
        <v>0</v>
      </c>
      <c r="G298" s="21">
        <f>G299</f>
        <v>2022</v>
      </c>
      <c r="H298" s="191"/>
    </row>
    <row r="299" spans="1:8" ht="31.5">
      <c r="A299" s="46" t="s">
        <v>16</v>
      </c>
      <c r="B299" s="43" t="s">
        <v>127</v>
      </c>
      <c r="C299" s="43" t="s">
        <v>218</v>
      </c>
      <c r="D299" s="43" t="s">
        <v>11</v>
      </c>
      <c r="E299" s="21">
        <v>2022</v>
      </c>
      <c r="F299" s="21">
        <v>0</v>
      </c>
      <c r="G299" s="21">
        <f>E299+F299</f>
        <v>2022</v>
      </c>
      <c r="H299" s="191"/>
    </row>
    <row r="300" spans="1:8" ht="19.5" customHeight="1">
      <c r="A300" s="57" t="s">
        <v>21</v>
      </c>
      <c r="B300" s="43" t="s">
        <v>127</v>
      </c>
      <c r="C300" s="43" t="s">
        <v>219</v>
      </c>
      <c r="D300" s="22"/>
      <c r="E300" s="21">
        <f>E301</f>
        <v>300</v>
      </c>
      <c r="F300" s="21">
        <f>F301</f>
        <v>0</v>
      </c>
      <c r="G300" s="21">
        <f>G301</f>
        <v>300</v>
      </c>
      <c r="H300" s="191"/>
    </row>
    <row r="301" spans="1:8" ht="31.5">
      <c r="A301" s="46" t="s">
        <v>16</v>
      </c>
      <c r="B301" s="43" t="s">
        <v>127</v>
      </c>
      <c r="C301" s="43" t="s">
        <v>219</v>
      </c>
      <c r="D301" s="43" t="s">
        <v>11</v>
      </c>
      <c r="E301" s="21">
        <v>300</v>
      </c>
      <c r="F301" s="21">
        <v>0</v>
      </c>
      <c r="G301" s="21">
        <f>E301+F301</f>
        <v>300</v>
      </c>
      <c r="H301" s="191"/>
    </row>
    <row r="302" spans="1:8" ht="31.5">
      <c r="A302" s="57" t="s">
        <v>17</v>
      </c>
      <c r="B302" s="43" t="s">
        <v>127</v>
      </c>
      <c r="C302" s="43" t="s">
        <v>220</v>
      </c>
      <c r="D302" s="22"/>
      <c r="E302" s="21">
        <f>SUM(E303:E305)</f>
        <v>15935.699999999999</v>
      </c>
      <c r="F302" s="21">
        <f>SUM(F303:F305)</f>
        <v>0</v>
      </c>
      <c r="G302" s="21">
        <f>SUM(G303:G305)</f>
        <v>15935.699999999999</v>
      </c>
      <c r="H302" s="191"/>
    </row>
    <row r="303" spans="1:8" ht="63">
      <c r="A303" s="56" t="s">
        <v>18</v>
      </c>
      <c r="B303" s="43" t="s">
        <v>127</v>
      </c>
      <c r="C303" s="43" t="s">
        <v>220</v>
      </c>
      <c r="D303" s="43" t="s">
        <v>19</v>
      </c>
      <c r="E303" s="21">
        <f>14386.8-10-222.5</f>
        <v>14154.3</v>
      </c>
      <c r="F303" s="21">
        <v>0</v>
      </c>
      <c r="G303" s="21">
        <f>E303+F303</f>
        <v>14154.3</v>
      </c>
      <c r="H303" s="191"/>
    </row>
    <row r="304" spans="1:8" ht="31.5">
      <c r="A304" s="46" t="s">
        <v>16</v>
      </c>
      <c r="B304" s="43" t="s">
        <v>127</v>
      </c>
      <c r="C304" s="43" t="s">
        <v>220</v>
      </c>
      <c r="D304" s="43" t="s">
        <v>11</v>
      </c>
      <c r="E304" s="21">
        <v>1766.4</v>
      </c>
      <c r="F304" s="21">
        <v>0</v>
      </c>
      <c r="G304" s="21">
        <f>E304+F304</f>
        <v>1766.4</v>
      </c>
      <c r="H304" s="191"/>
    </row>
    <row r="305" spans="1:8" ht="15.75">
      <c r="A305" s="23" t="s">
        <v>12</v>
      </c>
      <c r="B305" s="43" t="s">
        <v>127</v>
      </c>
      <c r="C305" s="43" t="s">
        <v>220</v>
      </c>
      <c r="D305" s="43" t="s">
        <v>15</v>
      </c>
      <c r="E305" s="21">
        <v>15</v>
      </c>
      <c r="F305" s="21">
        <v>0</v>
      </c>
      <c r="G305" s="21">
        <f>E305+F305</f>
        <v>15</v>
      </c>
      <c r="H305" s="191"/>
    </row>
    <row r="306" spans="1:8" ht="31.5">
      <c r="A306" s="57" t="s">
        <v>22</v>
      </c>
      <c r="B306" s="43" t="s">
        <v>127</v>
      </c>
      <c r="C306" s="43" t="s">
        <v>221</v>
      </c>
      <c r="D306" s="22"/>
      <c r="E306" s="21">
        <f>E308+E309+E307</f>
        <v>4132.6</v>
      </c>
      <c r="F306" s="21">
        <f>F308+F309+F307</f>
        <v>0</v>
      </c>
      <c r="G306" s="21">
        <f>G308+G309+G307</f>
        <v>4132.6</v>
      </c>
      <c r="H306" s="191"/>
    </row>
    <row r="307" spans="1:8" ht="63">
      <c r="A307" s="45" t="s">
        <v>18</v>
      </c>
      <c r="B307" s="43" t="s">
        <v>127</v>
      </c>
      <c r="C307" s="43" t="s">
        <v>221</v>
      </c>
      <c r="D307" s="22" t="s">
        <v>19</v>
      </c>
      <c r="E307" s="21">
        <v>1007.1</v>
      </c>
      <c r="F307" s="21">
        <v>101.3</v>
      </c>
      <c r="G307" s="21">
        <f>E307+F307</f>
        <v>1108.4</v>
      </c>
      <c r="H307" s="191"/>
    </row>
    <row r="308" spans="1:8" ht="31.5">
      <c r="A308" s="46" t="s">
        <v>16</v>
      </c>
      <c r="B308" s="43" t="s">
        <v>127</v>
      </c>
      <c r="C308" s="43" t="s">
        <v>221</v>
      </c>
      <c r="D308" s="43" t="s">
        <v>11</v>
      </c>
      <c r="E308" s="21">
        <v>2590.4</v>
      </c>
      <c r="F308" s="21"/>
      <c r="G308" s="21">
        <f>E308+F308</f>
        <v>2590.4</v>
      </c>
      <c r="H308" s="191"/>
    </row>
    <row r="309" spans="1:8" ht="15.75">
      <c r="A309" s="76" t="s">
        <v>12</v>
      </c>
      <c r="B309" s="43" t="s">
        <v>127</v>
      </c>
      <c r="C309" s="43" t="s">
        <v>221</v>
      </c>
      <c r="D309" s="43" t="s">
        <v>15</v>
      </c>
      <c r="E309" s="21">
        <v>535.1</v>
      </c>
      <c r="F309" s="21">
        <v>-101.3</v>
      </c>
      <c r="G309" s="21">
        <f>E309+F309</f>
        <v>433.8</v>
      </c>
      <c r="H309" s="191"/>
    </row>
    <row r="310" spans="1:8" ht="15.75">
      <c r="A310" s="94" t="s">
        <v>35</v>
      </c>
      <c r="B310" s="96" t="s">
        <v>127</v>
      </c>
      <c r="C310" s="96" t="s">
        <v>149</v>
      </c>
      <c r="D310" s="96" t="s">
        <v>0</v>
      </c>
      <c r="E310" s="102">
        <f aca="true" t="shared" si="6" ref="E310:G311">E311</f>
        <v>535</v>
      </c>
      <c r="F310" s="102">
        <f t="shared" si="6"/>
        <v>0</v>
      </c>
      <c r="G310" s="102">
        <f t="shared" si="6"/>
        <v>535</v>
      </c>
      <c r="H310" s="191"/>
    </row>
    <row r="311" spans="1:8" ht="31.5">
      <c r="A311" s="23" t="s">
        <v>77</v>
      </c>
      <c r="B311" s="28" t="s">
        <v>127</v>
      </c>
      <c r="C311" s="43" t="s">
        <v>157</v>
      </c>
      <c r="D311" s="68"/>
      <c r="E311" s="21">
        <f t="shared" si="6"/>
        <v>535</v>
      </c>
      <c r="F311" s="21">
        <f t="shared" si="6"/>
        <v>0</v>
      </c>
      <c r="G311" s="21">
        <f t="shared" si="6"/>
        <v>535</v>
      </c>
      <c r="H311" s="191"/>
    </row>
    <row r="312" spans="1:8" ht="15.75">
      <c r="A312" s="48" t="s">
        <v>12</v>
      </c>
      <c r="B312" s="43" t="s">
        <v>127</v>
      </c>
      <c r="C312" s="43" t="s">
        <v>157</v>
      </c>
      <c r="D312" s="43" t="s">
        <v>15</v>
      </c>
      <c r="E312" s="21">
        <v>535</v>
      </c>
      <c r="F312" s="21"/>
      <c r="G312" s="21">
        <f>E312+F312</f>
        <v>535</v>
      </c>
      <c r="H312" s="191"/>
    </row>
    <row r="313" spans="1:8" ht="15.75">
      <c r="A313" s="33" t="s">
        <v>128</v>
      </c>
      <c r="B313" s="34" t="s">
        <v>129</v>
      </c>
      <c r="C313" s="112"/>
      <c r="D313" s="112"/>
      <c r="E313" s="32">
        <f>E314+E371+E375</f>
        <v>1059681.9000000001</v>
      </c>
      <c r="F313" s="32">
        <f>F314+F371+F375</f>
        <v>-330.60000000000014</v>
      </c>
      <c r="G313" s="32">
        <f>G314+G371+G375</f>
        <v>1059351.3</v>
      </c>
      <c r="H313" s="191"/>
    </row>
    <row r="314" spans="1:8" ht="31.5">
      <c r="A314" s="101" t="s">
        <v>92</v>
      </c>
      <c r="B314" s="96" t="s">
        <v>129</v>
      </c>
      <c r="C314" s="95" t="s">
        <v>164</v>
      </c>
      <c r="D314" s="95" t="s">
        <v>0</v>
      </c>
      <c r="E314" s="102">
        <f>E315+E331+E349+E358+E363</f>
        <v>1056591.9000000001</v>
      </c>
      <c r="F314" s="102">
        <f>F315+F331+F349+F358+F363</f>
        <v>169.39999999999986</v>
      </c>
      <c r="G314" s="102">
        <f>G315+G331+G349+G358+G363</f>
        <v>1056761.3</v>
      </c>
      <c r="H314" s="191"/>
    </row>
    <row r="315" spans="1:8" ht="31.5">
      <c r="A315" s="11" t="s">
        <v>130</v>
      </c>
      <c r="B315" s="113" t="s">
        <v>129</v>
      </c>
      <c r="C315" s="12" t="s">
        <v>165</v>
      </c>
      <c r="D315" s="12" t="s">
        <v>0</v>
      </c>
      <c r="E315" s="13">
        <f>E316+E324+E322+E327+E320+E318+E329</f>
        <v>389233.1000000001</v>
      </c>
      <c r="F315" s="13">
        <f>F316+F324+F322+F327+F320+F318+F329</f>
        <v>772.5</v>
      </c>
      <c r="G315" s="13">
        <f>G316+G324+G322+G327+G320+G318+G329</f>
        <v>390005.6000000001</v>
      </c>
      <c r="H315" s="191"/>
    </row>
    <row r="316" spans="1:8" ht="31.5">
      <c r="A316" s="41" t="s">
        <v>29</v>
      </c>
      <c r="B316" s="43" t="s">
        <v>129</v>
      </c>
      <c r="C316" s="43" t="s">
        <v>163</v>
      </c>
      <c r="D316" s="43"/>
      <c r="E316" s="44">
        <f>E317</f>
        <v>70426.1</v>
      </c>
      <c r="F316" s="44">
        <f>F317</f>
        <v>-762.2</v>
      </c>
      <c r="G316" s="44">
        <f>G317</f>
        <v>69663.90000000001</v>
      </c>
      <c r="H316" s="191"/>
    </row>
    <row r="317" spans="1:8" ht="31.5">
      <c r="A317" s="41" t="s">
        <v>13</v>
      </c>
      <c r="B317" s="43" t="s">
        <v>129</v>
      </c>
      <c r="C317" s="43" t="s">
        <v>163</v>
      </c>
      <c r="D317" s="43" t="s">
        <v>14</v>
      </c>
      <c r="E317" s="44">
        <v>70426.1</v>
      </c>
      <c r="F317" s="44">
        <f>-931.7+169.4+0.1</f>
        <v>-762.2</v>
      </c>
      <c r="G317" s="44">
        <f>E317+F317</f>
        <v>69663.90000000001</v>
      </c>
      <c r="H317" s="185"/>
    </row>
    <row r="318" spans="1:8" ht="31.5">
      <c r="A318" s="41" t="s">
        <v>348</v>
      </c>
      <c r="B318" s="142" t="s">
        <v>129</v>
      </c>
      <c r="C318" s="43" t="s">
        <v>321</v>
      </c>
      <c r="D318" s="43"/>
      <c r="E318" s="44">
        <f>E319</f>
        <v>346.4</v>
      </c>
      <c r="F318" s="44">
        <f>F319</f>
        <v>0</v>
      </c>
      <c r="G318" s="44">
        <f>G319</f>
        <v>346.4</v>
      </c>
      <c r="H318" s="185"/>
    </row>
    <row r="319" spans="1:8" ht="31.5">
      <c r="A319" s="41" t="s">
        <v>13</v>
      </c>
      <c r="B319" s="142" t="s">
        <v>129</v>
      </c>
      <c r="C319" s="43" t="s">
        <v>321</v>
      </c>
      <c r="D319" s="43" t="s">
        <v>14</v>
      </c>
      <c r="E319" s="44">
        <v>346.4</v>
      </c>
      <c r="F319" s="44">
        <v>0</v>
      </c>
      <c r="G319" s="44">
        <f>E319+F319</f>
        <v>346.4</v>
      </c>
      <c r="H319" s="185"/>
    </row>
    <row r="320" spans="1:8" ht="47.25">
      <c r="A320" s="41" t="s">
        <v>82</v>
      </c>
      <c r="B320" s="43" t="s">
        <v>129</v>
      </c>
      <c r="C320" s="43" t="s">
        <v>167</v>
      </c>
      <c r="D320" s="43"/>
      <c r="E320" s="44">
        <f>E321</f>
        <v>283206.9</v>
      </c>
      <c r="F320" s="44">
        <f>F321</f>
        <v>1528.7</v>
      </c>
      <c r="G320" s="44">
        <f>G321</f>
        <v>284735.60000000003</v>
      </c>
      <c r="H320" s="185"/>
    </row>
    <row r="321" spans="1:11" ht="31.5">
      <c r="A321" s="41" t="s">
        <v>13</v>
      </c>
      <c r="B321" s="43" t="s">
        <v>129</v>
      </c>
      <c r="C321" s="43" t="s">
        <v>167</v>
      </c>
      <c r="D321" s="43" t="s">
        <v>14</v>
      </c>
      <c r="E321" s="44">
        <v>283206.9</v>
      </c>
      <c r="F321" s="44">
        <v>1528.7</v>
      </c>
      <c r="G321" s="44">
        <f>E321+F321</f>
        <v>284735.60000000003</v>
      </c>
      <c r="H321" s="185"/>
      <c r="I321" s="161"/>
      <c r="K321" s="161"/>
    </row>
    <row r="322" spans="1:8" ht="31.5">
      <c r="A322" s="41" t="s">
        <v>30</v>
      </c>
      <c r="B322" s="28" t="s">
        <v>129</v>
      </c>
      <c r="C322" s="43" t="s">
        <v>166</v>
      </c>
      <c r="D322" s="43"/>
      <c r="E322" s="44">
        <f>E323</f>
        <v>9161.6</v>
      </c>
      <c r="F322" s="44">
        <f>F323</f>
        <v>0</v>
      </c>
      <c r="G322" s="44">
        <f>G323</f>
        <v>9161.6</v>
      </c>
      <c r="H322" s="185"/>
    </row>
    <row r="323" spans="1:8" ht="31.5">
      <c r="A323" s="41" t="s">
        <v>13</v>
      </c>
      <c r="B323" s="22" t="s">
        <v>129</v>
      </c>
      <c r="C323" s="43" t="s">
        <v>166</v>
      </c>
      <c r="D323" s="43" t="s">
        <v>14</v>
      </c>
      <c r="E323" s="44">
        <v>9161.6</v>
      </c>
      <c r="F323" s="44"/>
      <c r="G323" s="44">
        <f>E323+F323</f>
        <v>9161.6</v>
      </c>
      <c r="H323" s="185"/>
    </row>
    <row r="324" spans="1:8" ht="78.75">
      <c r="A324" s="41" t="s">
        <v>81</v>
      </c>
      <c r="B324" s="43" t="s">
        <v>129</v>
      </c>
      <c r="C324" s="43" t="s">
        <v>168</v>
      </c>
      <c r="D324" s="43"/>
      <c r="E324" s="44">
        <f>E326+E325</f>
        <v>22273.3</v>
      </c>
      <c r="F324" s="44">
        <f>F326+F325</f>
        <v>0</v>
      </c>
      <c r="G324" s="44">
        <f>G326+G325</f>
        <v>22273.3</v>
      </c>
      <c r="H324" s="185"/>
    </row>
    <row r="325" spans="1:8" ht="15.75">
      <c r="A325" s="41" t="s">
        <v>31</v>
      </c>
      <c r="B325" s="43" t="s">
        <v>129</v>
      </c>
      <c r="C325" s="43" t="s">
        <v>168</v>
      </c>
      <c r="D325" s="43" t="s">
        <v>20</v>
      </c>
      <c r="E325" s="44">
        <v>365</v>
      </c>
      <c r="F325" s="44"/>
      <c r="G325" s="44">
        <f>E325+F325</f>
        <v>365</v>
      </c>
      <c r="H325" s="185"/>
    </row>
    <row r="326" spans="1:8" ht="31.5">
      <c r="A326" s="41" t="s">
        <v>13</v>
      </c>
      <c r="B326" s="43" t="s">
        <v>129</v>
      </c>
      <c r="C326" s="43" t="s">
        <v>168</v>
      </c>
      <c r="D326" s="43" t="s">
        <v>14</v>
      </c>
      <c r="E326" s="44">
        <v>21908.3</v>
      </c>
      <c r="F326" s="44"/>
      <c r="G326" s="44">
        <f>E326+F326</f>
        <v>21908.3</v>
      </c>
      <c r="H326" s="185"/>
    </row>
    <row r="327" spans="1:12" ht="94.5">
      <c r="A327" s="58" t="s">
        <v>298</v>
      </c>
      <c r="B327" s="43" t="s">
        <v>129</v>
      </c>
      <c r="C327" s="43" t="s">
        <v>169</v>
      </c>
      <c r="D327" s="43"/>
      <c r="E327" s="44">
        <f>E328</f>
        <v>1818.8</v>
      </c>
      <c r="F327" s="44">
        <f>F328</f>
        <v>6</v>
      </c>
      <c r="G327" s="44">
        <f>G328</f>
        <v>1824.8</v>
      </c>
      <c r="H327" s="185"/>
      <c r="I327" s="161"/>
      <c r="L327" s="161"/>
    </row>
    <row r="328" spans="1:8" ht="15.75">
      <c r="A328" s="41" t="s">
        <v>31</v>
      </c>
      <c r="B328" s="43" t="s">
        <v>129</v>
      </c>
      <c r="C328" s="43" t="s">
        <v>169</v>
      </c>
      <c r="D328" s="43" t="s">
        <v>20</v>
      </c>
      <c r="E328" s="44">
        <v>1818.8</v>
      </c>
      <c r="F328" s="44">
        <v>6</v>
      </c>
      <c r="G328" s="44">
        <f>E328+F328</f>
        <v>1824.8</v>
      </c>
      <c r="H328" s="185"/>
    </row>
    <row r="329" spans="1:8" ht="31.5">
      <c r="A329" s="41" t="s">
        <v>356</v>
      </c>
      <c r="B329" s="43" t="s">
        <v>129</v>
      </c>
      <c r="C329" s="43" t="s">
        <v>357</v>
      </c>
      <c r="D329" s="43"/>
      <c r="E329" s="44">
        <f>E330</f>
        <v>2000</v>
      </c>
      <c r="F329" s="44">
        <f>F330</f>
        <v>0</v>
      </c>
      <c r="G329" s="44">
        <f>G330</f>
        <v>2000</v>
      </c>
      <c r="H329" s="185"/>
    </row>
    <row r="330" spans="1:8" ht="31.5">
      <c r="A330" s="41" t="s">
        <v>13</v>
      </c>
      <c r="B330" s="43" t="s">
        <v>129</v>
      </c>
      <c r="C330" s="43" t="s">
        <v>357</v>
      </c>
      <c r="D330" s="43" t="s">
        <v>14</v>
      </c>
      <c r="E330" s="44">
        <v>2000</v>
      </c>
      <c r="F330" s="44"/>
      <c r="G330" s="44">
        <f>E330+F330</f>
        <v>2000</v>
      </c>
      <c r="H330" s="185"/>
    </row>
    <row r="331" spans="1:8" ht="31.5">
      <c r="A331" s="11" t="s">
        <v>93</v>
      </c>
      <c r="B331" s="113" t="s">
        <v>129</v>
      </c>
      <c r="C331" s="12" t="s">
        <v>170</v>
      </c>
      <c r="D331" s="12" t="s">
        <v>0</v>
      </c>
      <c r="E331" s="13">
        <f>E332+E338+E347+E345+E336+E343+E334+E341</f>
        <v>575046.6000000001</v>
      </c>
      <c r="F331" s="13">
        <f>F332+F338+F347+F345+F336+F343+F334+F341</f>
        <v>-1359.1000000000001</v>
      </c>
      <c r="G331" s="13">
        <f>G332+G338+G347+G345+G336+G343+G334+G341</f>
        <v>573687.5</v>
      </c>
      <c r="H331" s="188"/>
    </row>
    <row r="332" spans="1:8" ht="31.5">
      <c r="A332" s="41" t="s">
        <v>29</v>
      </c>
      <c r="B332" s="43" t="s">
        <v>129</v>
      </c>
      <c r="C332" s="43" t="s">
        <v>171</v>
      </c>
      <c r="D332" s="43"/>
      <c r="E332" s="44">
        <f>E333</f>
        <v>104769.8</v>
      </c>
      <c r="F332" s="44">
        <f>F333</f>
        <v>165.6</v>
      </c>
      <c r="G332" s="44">
        <f>G333</f>
        <v>104935.40000000001</v>
      </c>
      <c r="H332" s="185"/>
    </row>
    <row r="333" spans="1:10" ht="31.5">
      <c r="A333" s="41" t="s">
        <v>13</v>
      </c>
      <c r="B333" s="22" t="s">
        <v>129</v>
      </c>
      <c r="C333" s="43" t="s">
        <v>171</v>
      </c>
      <c r="D333" s="43" t="s">
        <v>14</v>
      </c>
      <c r="E333" s="44">
        <v>104769.8</v>
      </c>
      <c r="F333" s="44">
        <f>165.7-0.1</f>
        <v>165.6</v>
      </c>
      <c r="G333" s="44">
        <f>E333+F333</f>
        <v>104935.40000000001</v>
      </c>
      <c r="H333" s="185"/>
      <c r="J333" s="161"/>
    </row>
    <row r="334" spans="1:10" ht="47.25">
      <c r="A334" s="41" t="s">
        <v>365</v>
      </c>
      <c r="B334" s="22" t="s">
        <v>129</v>
      </c>
      <c r="C334" s="43" t="s">
        <v>364</v>
      </c>
      <c r="D334" s="43"/>
      <c r="E334" s="44">
        <f>E335</f>
        <v>53.1</v>
      </c>
      <c r="F334" s="44">
        <f>F335</f>
        <v>0</v>
      </c>
      <c r="G334" s="44">
        <f>G335</f>
        <v>53.1</v>
      </c>
      <c r="H334" s="185"/>
      <c r="J334" s="161"/>
    </row>
    <row r="335" spans="1:10" ht="31.5">
      <c r="A335" s="41" t="s">
        <v>13</v>
      </c>
      <c r="B335" s="22" t="s">
        <v>129</v>
      </c>
      <c r="C335" s="43" t="s">
        <v>364</v>
      </c>
      <c r="D335" s="43" t="s">
        <v>14</v>
      </c>
      <c r="E335" s="44">
        <v>53.1</v>
      </c>
      <c r="F335" s="44"/>
      <c r="G335" s="44">
        <f>E335+F335</f>
        <v>53.1</v>
      </c>
      <c r="H335" s="185"/>
      <c r="J335" s="161"/>
    </row>
    <row r="336" spans="1:10" ht="47.25">
      <c r="A336" s="41" t="s">
        <v>82</v>
      </c>
      <c r="B336" s="22" t="s">
        <v>129</v>
      </c>
      <c r="C336" s="43" t="s">
        <v>173</v>
      </c>
      <c r="D336" s="43"/>
      <c r="E336" s="44">
        <f>E337</f>
        <v>438210.6</v>
      </c>
      <c r="F336" s="44">
        <f>F337</f>
        <v>-1528.7</v>
      </c>
      <c r="G336" s="44">
        <f>G337</f>
        <v>436681.89999999997</v>
      </c>
      <c r="H336" s="185"/>
      <c r="J336" s="161"/>
    </row>
    <row r="337" spans="1:10" ht="31.5">
      <c r="A337" s="41" t="s">
        <v>13</v>
      </c>
      <c r="B337" s="43" t="s">
        <v>129</v>
      </c>
      <c r="C337" s="43" t="s">
        <v>173</v>
      </c>
      <c r="D337" s="43" t="s">
        <v>14</v>
      </c>
      <c r="E337" s="44">
        <v>438210.6</v>
      </c>
      <c r="F337" s="44">
        <v>-1528.7</v>
      </c>
      <c r="G337" s="44">
        <f>E337+F337</f>
        <v>436681.89999999997</v>
      </c>
      <c r="H337" s="185"/>
      <c r="J337" s="161"/>
    </row>
    <row r="338" spans="1:8" ht="31.5">
      <c r="A338" s="41" t="s">
        <v>32</v>
      </c>
      <c r="B338" s="43" t="s">
        <v>129</v>
      </c>
      <c r="C338" s="43" t="s">
        <v>181</v>
      </c>
      <c r="D338" s="43"/>
      <c r="E338" s="44">
        <f>E339+E340</f>
        <v>4029.5</v>
      </c>
      <c r="F338" s="44">
        <f>F339+F340</f>
        <v>10</v>
      </c>
      <c r="G338" s="44">
        <f>G339+G340</f>
        <v>4039.5</v>
      </c>
      <c r="H338" s="185"/>
    </row>
    <row r="339" spans="1:8" ht="31.5">
      <c r="A339" s="23" t="s">
        <v>33</v>
      </c>
      <c r="B339" s="43" t="s">
        <v>129</v>
      </c>
      <c r="C339" s="43" t="s">
        <v>181</v>
      </c>
      <c r="D339" s="43" t="s">
        <v>28</v>
      </c>
      <c r="E339" s="44">
        <v>3164.1</v>
      </c>
      <c r="F339" s="44"/>
      <c r="G339" s="44">
        <f>E339+F339</f>
        <v>3164.1</v>
      </c>
      <c r="H339" s="185"/>
    </row>
    <row r="340" spans="1:8" ht="31.5">
      <c r="A340" s="41" t="s">
        <v>13</v>
      </c>
      <c r="B340" s="43" t="s">
        <v>129</v>
      </c>
      <c r="C340" s="43" t="s">
        <v>181</v>
      </c>
      <c r="D340" s="43" t="s">
        <v>14</v>
      </c>
      <c r="E340" s="44">
        <v>865.4</v>
      </c>
      <c r="F340" s="44">
        <v>10</v>
      </c>
      <c r="G340" s="44">
        <f>E340+F340</f>
        <v>875.4</v>
      </c>
      <c r="H340" s="185"/>
    </row>
    <row r="341" spans="1:8" ht="47.25">
      <c r="A341" s="41" t="s">
        <v>365</v>
      </c>
      <c r="B341" s="43" t="s">
        <v>129</v>
      </c>
      <c r="C341" s="43" t="s">
        <v>366</v>
      </c>
      <c r="D341" s="43"/>
      <c r="E341" s="44">
        <f>E342</f>
        <v>477.8</v>
      </c>
      <c r="F341" s="44">
        <f>F342</f>
        <v>0</v>
      </c>
      <c r="G341" s="44">
        <f>G342</f>
        <v>477.8</v>
      </c>
      <c r="H341" s="185"/>
    </row>
    <row r="342" spans="1:8" ht="31.5">
      <c r="A342" s="41" t="s">
        <v>13</v>
      </c>
      <c r="B342" s="43" t="s">
        <v>129</v>
      </c>
      <c r="C342" s="43" t="s">
        <v>366</v>
      </c>
      <c r="D342" s="43" t="s">
        <v>14</v>
      </c>
      <c r="E342" s="44">
        <v>477.8</v>
      </c>
      <c r="F342" s="44"/>
      <c r="G342" s="44">
        <f>E342+F342</f>
        <v>477.8</v>
      </c>
      <c r="H342" s="185"/>
    </row>
    <row r="343" spans="1:8" ht="63">
      <c r="A343" s="41" t="s">
        <v>142</v>
      </c>
      <c r="B343" s="43" t="s">
        <v>129</v>
      </c>
      <c r="C343" s="28" t="s">
        <v>276</v>
      </c>
      <c r="D343" s="43"/>
      <c r="E343" s="38">
        <f>E344</f>
        <v>23408.8</v>
      </c>
      <c r="F343" s="38">
        <f>F344</f>
        <v>0</v>
      </c>
      <c r="G343" s="38">
        <f>G344</f>
        <v>23408.8</v>
      </c>
      <c r="H343" s="195"/>
    </row>
    <row r="344" spans="1:8" ht="31.5">
      <c r="A344" s="41" t="s">
        <v>13</v>
      </c>
      <c r="B344" s="43" t="s">
        <v>129</v>
      </c>
      <c r="C344" s="28" t="s">
        <v>276</v>
      </c>
      <c r="D344" s="43" t="s">
        <v>14</v>
      </c>
      <c r="E344" s="38">
        <v>23408.8</v>
      </c>
      <c r="F344" s="38"/>
      <c r="G344" s="38">
        <f>E344+F344</f>
        <v>23408.8</v>
      </c>
      <c r="H344" s="195"/>
    </row>
    <row r="345" spans="1:8" ht="63">
      <c r="A345" s="41" t="s">
        <v>131</v>
      </c>
      <c r="B345" s="43" t="s">
        <v>129</v>
      </c>
      <c r="C345" s="43" t="s">
        <v>172</v>
      </c>
      <c r="D345" s="43"/>
      <c r="E345" s="44">
        <f>E346</f>
        <v>18.7</v>
      </c>
      <c r="F345" s="44">
        <f>F346</f>
        <v>0</v>
      </c>
      <c r="G345" s="44">
        <f>G346</f>
        <v>18.7</v>
      </c>
      <c r="H345" s="185"/>
    </row>
    <row r="346" spans="1:8" ht="15.75">
      <c r="A346" s="41" t="s">
        <v>31</v>
      </c>
      <c r="B346" s="43" t="s">
        <v>129</v>
      </c>
      <c r="C346" s="43" t="s">
        <v>172</v>
      </c>
      <c r="D346" s="43" t="s">
        <v>20</v>
      </c>
      <c r="E346" s="44">
        <v>18.7</v>
      </c>
      <c r="F346" s="44"/>
      <c r="G346" s="44">
        <f>E346+F346</f>
        <v>18.7</v>
      </c>
      <c r="H346" s="185"/>
    </row>
    <row r="347" spans="1:8" ht="94.5">
      <c r="A347" s="58" t="s">
        <v>298</v>
      </c>
      <c r="B347" s="43" t="s">
        <v>129</v>
      </c>
      <c r="C347" s="43" t="s">
        <v>174</v>
      </c>
      <c r="D347" s="43"/>
      <c r="E347" s="44">
        <f>E348</f>
        <v>4078.3</v>
      </c>
      <c r="F347" s="44">
        <f>F348</f>
        <v>-6</v>
      </c>
      <c r="G347" s="44">
        <f>G348</f>
        <v>4072.3</v>
      </c>
      <c r="H347" s="185"/>
    </row>
    <row r="348" spans="1:8" ht="15.75">
      <c r="A348" s="41" t="s">
        <v>31</v>
      </c>
      <c r="B348" s="43" t="s">
        <v>129</v>
      </c>
      <c r="C348" s="43" t="s">
        <v>174</v>
      </c>
      <c r="D348" s="43" t="s">
        <v>20</v>
      </c>
      <c r="E348" s="44">
        <v>4078.3</v>
      </c>
      <c r="F348" s="44">
        <v>-6</v>
      </c>
      <c r="G348" s="44">
        <f>E348+F348</f>
        <v>4072.3</v>
      </c>
      <c r="H348" s="185"/>
    </row>
    <row r="349" spans="1:8" ht="15.75">
      <c r="A349" s="11" t="s">
        <v>94</v>
      </c>
      <c r="B349" s="113" t="s">
        <v>129</v>
      </c>
      <c r="C349" s="12" t="s">
        <v>175</v>
      </c>
      <c r="D349" s="12" t="s">
        <v>0</v>
      </c>
      <c r="E349" s="13">
        <f>E350+E356+E352+E354</f>
        <v>28925.6</v>
      </c>
      <c r="F349" s="13">
        <f>F350+F356+F352+F354</f>
        <v>756</v>
      </c>
      <c r="G349" s="13">
        <f>G350+G356+G352+G354</f>
        <v>29681.6</v>
      </c>
      <c r="H349" s="188"/>
    </row>
    <row r="350" spans="1:8" ht="31.5">
      <c r="A350" s="41" t="s">
        <v>29</v>
      </c>
      <c r="B350" s="43" t="s">
        <v>129</v>
      </c>
      <c r="C350" s="43" t="s">
        <v>176</v>
      </c>
      <c r="D350" s="43"/>
      <c r="E350" s="44">
        <f>E351</f>
        <v>26477.8</v>
      </c>
      <c r="F350" s="44">
        <f>F351</f>
        <v>756</v>
      </c>
      <c r="G350" s="44">
        <f>G351</f>
        <v>27233.8</v>
      </c>
      <c r="H350" s="185"/>
    </row>
    <row r="351" spans="1:8" ht="31.5">
      <c r="A351" s="41" t="s">
        <v>13</v>
      </c>
      <c r="B351" s="43" t="s">
        <v>129</v>
      </c>
      <c r="C351" s="43" t="s">
        <v>176</v>
      </c>
      <c r="D351" s="43" t="s">
        <v>14</v>
      </c>
      <c r="E351" s="44">
        <v>26477.8</v>
      </c>
      <c r="F351" s="44">
        <v>756</v>
      </c>
      <c r="G351" s="44">
        <f>E351+F351</f>
        <v>27233.8</v>
      </c>
      <c r="H351" s="185"/>
    </row>
    <row r="352" spans="1:8" ht="63">
      <c r="A352" s="41" t="s">
        <v>376</v>
      </c>
      <c r="B352" s="43" t="s">
        <v>129</v>
      </c>
      <c r="C352" s="43" t="s">
        <v>377</v>
      </c>
      <c r="D352" s="43"/>
      <c r="E352" s="44">
        <f>E353</f>
        <v>2114.8</v>
      </c>
      <c r="F352" s="44">
        <f>F353</f>
        <v>0</v>
      </c>
      <c r="G352" s="44">
        <f>G353</f>
        <v>2114.8</v>
      </c>
      <c r="H352" s="185"/>
    </row>
    <row r="353" spans="1:8" ht="31.5">
      <c r="A353" s="41" t="s">
        <v>13</v>
      </c>
      <c r="B353" s="43" t="s">
        <v>129</v>
      </c>
      <c r="C353" s="43" t="s">
        <v>377</v>
      </c>
      <c r="D353" s="43" t="s">
        <v>14</v>
      </c>
      <c r="E353" s="44">
        <v>2114.8</v>
      </c>
      <c r="F353" s="44"/>
      <c r="G353" s="44">
        <f>E353+F353</f>
        <v>2114.8</v>
      </c>
      <c r="H353" s="185"/>
    </row>
    <row r="354" spans="1:8" ht="31.5">
      <c r="A354" s="41" t="s">
        <v>391</v>
      </c>
      <c r="B354" s="43" t="s">
        <v>129</v>
      </c>
      <c r="C354" s="43" t="s">
        <v>390</v>
      </c>
      <c r="D354" s="43"/>
      <c r="E354" s="44">
        <f>E355</f>
        <v>170.1</v>
      </c>
      <c r="F354" s="44">
        <f>F355</f>
        <v>0</v>
      </c>
      <c r="G354" s="44">
        <f>G355</f>
        <v>170.1</v>
      </c>
      <c r="H354" s="185"/>
    </row>
    <row r="355" spans="1:8" ht="31.5">
      <c r="A355" s="41" t="s">
        <v>13</v>
      </c>
      <c r="B355" s="43" t="s">
        <v>129</v>
      </c>
      <c r="C355" s="43" t="s">
        <v>390</v>
      </c>
      <c r="D355" s="43" t="s">
        <v>14</v>
      </c>
      <c r="E355" s="44">
        <v>170.1</v>
      </c>
      <c r="F355" s="44"/>
      <c r="G355" s="44">
        <f>E355+F355</f>
        <v>170.1</v>
      </c>
      <c r="H355" s="185"/>
    </row>
    <row r="356" spans="1:8" ht="94.5">
      <c r="A356" s="58" t="s">
        <v>298</v>
      </c>
      <c r="B356" s="43" t="s">
        <v>129</v>
      </c>
      <c r="C356" s="43" t="s">
        <v>177</v>
      </c>
      <c r="D356" s="43"/>
      <c r="E356" s="44">
        <f>E357</f>
        <v>162.9</v>
      </c>
      <c r="F356" s="44">
        <f>F357</f>
        <v>0</v>
      </c>
      <c r="G356" s="44">
        <f>G357</f>
        <v>162.9</v>
      </c>
      <c r="H356" s="185"/>
    </row>
    <row r="357" spans="1:10" ht="15.75">
      <c r="A357" s="41" t="s">
        <v>31</v>
      </c>
      <c r="B357" s="43" t="s">
        <v>129</v>
      </c>
      <c r="C357" s="43" t="s">
        <v>177</v>
      </c>
      <c r="D357" s="43" t="s">
        <v>20</v>
      </c>
      <c r="E357" s="44">
        <v>162.9</v>
      </c>
      <c r="F357" s="44"/>
      <c r="G357" s="44">
        <f>E357+F357</f>
        <v>162.9</v>
      </c>
      <c r="H357" s="161"/>
      <c r="I357" s="161"/>
      <c r="J357" s="161"/>
    </row>
    <row r="358" spans="1:8" ht="31.5">
      <c r="A358" s="11" t="s">
        <v>95</v>
      </c>
      <c r="B358" s="113" t="s">
        <v>129</v>
      </c>
      <c r="C358" s="12" t="s">
        <v>185</v>
      </c>
      <c r="D358" s="12" t="s">
        <v>0</v>
      </c>
      <c r="E358" s="13">
        <f>E359</f>
        <v>5428.8</v>
      </c>
      <c r="F358" s="13">
        <f>F359</f>
        <v>0</v>
      </c>
      <c r="G358" s="13">
        <f>G359</f>
        <v>5428.8</v>
      </c>
      <c r="H358" s="188"/>
    </row>
    <row r="359" spans="1:8" ht="31.5">
      <c r="A359" s="41" t="s">
        <v>275</v>
      </c>
      <c r="B359" s="43" t="s">
        <v>129</v>
      </c>
      <c r="C359" s="43" t="s">
        <v>267</v>
      </c>
      <c r="D359" s="43"/>
      <c r="E359" s="44">
        <f>E361+E362+E360</f>
        <v>5428.8</v>
      </c>
      <c r="F359" s="44">
        <f>F361+F362+F360</f>
        <v>0</v>
      </c>
      <c r="G359" s="44">
        <f>G361+G362+G360</f>
        <v>5428.8</v>
      </c>
      <c r="H359" s="185"/>
    </row>
    <row r="360" spans="1:8" ht="63">
      <c r="A360" s="41" t="s">
        <v>18</v>
      </c>
      <c r="B360" s="43" t="s">
        <v>129</v>
      </c>
      <c r="C360" s="43" t="s">
        <v>267</v>
      </c>
      <c r="D360" s="43" t="s">
        <v>19</v>
      </c>
      <c r="E360" s="44">
        <v>12.9</v>
      </c>
      <c r="F360" s="44"/>
      <c r="G360" s="44">
        <f>E360+F360</f>
        <v>12.9</v>
      </c>
      <c r="H360" s="185"/>
    </row>
    <row r="361" spans="1:8" ht="31.5">
      <c r="A361" s="41" t="s">
        <v>16</v>
      </c>
      <c r="B361" s="43" t="s">
        <v>129</v>
      </c>
      <c r="C361" s="43" t="s">
        <v>267</v>
      </c>
      <c r="D361" s="43" t="s">
        <v>11</v>
      </c>
      <c r="E361" s="44">
        <v>498.8</v>
      </c>
      <c r="F361" s="44"/>
      <c r="G361" s="44">
        <f>E361+F361</f>
        <v>498.8</v>
      </c>
      <c r="H361" s="185"/>
    </row>
    <row r="362" spans="1:8" ht="31.5">
      <c r="A362" s="84" t="s">
        <v>13</v>
      </c>
      <c r="B362" s="43" t="s">
        <v>129</v>
      </c>
      <c r="C362" s="43" t="s">
        <v>267</v>
      </c>
      <c r="D362" s="43" t="s">
        <v>14</v>
      </c>
      <c r="E362" s="44">
        <v>4917.1</v>
      </c>
      <c r="F362" s="44"/>
      <c r="G362" s="44">
        <f>E362+F362</f>
        <v>4917.1</v>
      </c>
      <c r="H362" s="185"/>
    </row>
    <row r="363" spans="1:8" ht="31.5">
      <c r="A363" s="11" t="s">
        <v>88</v>
      </c>
      <c r="B363" s="113" t="s">
        <v>129</v>
      </c>
      <c r="C363" s="12" t="s">
        <v>178</v>
      </c>
      <c r="D363" s="12" t="s">
        <v>0</v>
      </c>
      <c r="E363" s="13">
        <f>E364+E368</f>
        <v>57957.8</v>
      </c>
      <c r="F363" s="13">
        <f>F364+F368</f>
        <v>0</v>
      </c>
      <c r="G363" s="13">
        <f>G364+G368</f>
        <v>57957.8</v>
      </c>
      <c r="H363" s="188"/>
    </row>
    <row r="364" spans="1:8" ht="31.5">
      <c r="A364" s="41" t="s">
        <v>17</v>
      </c>
      <c r="B364" s="43" t="s">
        <v>129</v>
      </c>
      <c r="C364" s="43" t="s">
        <v>179</v>
      </c>
      <c r="D364" s="43"/>
      <c r="E364" s="44">
        <f>E365+E366+E367</f>
        <v>29890.1</v>
      </c>
      <c r="F364" s="44">
        <f>F365+F366+F367</f>
        <v>0</v>
      </c>
      <c r="G364" s="44">
        <f>G365+G366+G367</f>
        <v>29890.1</v>
      </c>
      <c r="H364" s="185"/>
    </row>
    <row r="365" spans="1:8" ht="63">
      <c r="A365" s="41" t="s">
        <v>18</v>
      </c>
      <c r="B365" s="43" t="s">
        <v>129</v>
      </c>
      <c r="C365" s="43" t="s">
        <v>179</v>
      </c>
      <c r="D365" s="43" t="s">
        <v>19</v>
      </c>
      <c r="E365" s="44">
        <v>25303.3</v>
      </c>
      <c r="F365" s="44"/>
      <c r="G365" s="44">
        <f>E365+F365</f>
        <v>25303.3</v>
      </c>
      <c r="H365" s="185"/>
    </row>
    <row r="366" spans="1:8" ht="31.5">
      <c r="A366" s="41" t="s">
        <v>16</v>
      </c>
      <c r="B366" s="43" t="s">
        <v>129</v>
      </c>
      <c r="C366" s="43" t="s">
        <v>179</v>
      </c>
      <c r="D366" s="43" t="s">
        <v>11</v>
      </c>
      <c r="E366" s="44">
        <v>4379.3</v>
      </c>
      <c r="F366" s="44"/>
      <c r="G366" s="44">
        <f>E366+F366</f>
        <v>4379.3</v>
      </c>
      <c r="H366" s="185"/>
    </row>
    <row r="367" spans="1:8" ht="15.75">
      <c r="A367" s="79" t="s">
        <v>12</v>
      </c>
      <c r="B367" s="43" t="s">
        <v>129</v>
      </c>
      <c r="C367" s="43" t="s">
        <v>179</v>
      </c>
      <c r="D367" s="43" t="s">
        <v>15</v>
      </c>
      <c r="E367" s="38">
        <v>207.5</v>
      </c>
      <c r="F367" s="38"/>
      <c r="G367" s="44">
        <f>E367+F367</f>
        <v>207.5</v>
      </c>
      <c r="H367" s="185"/>
    </row>
    <row r="368" spans="1:8" ht="31.5">
      <c r="A368" s="41" t="s">
        <v>63</v>
      </c>
      <c r="B368" s="43" t="s">
        <v>129</v>
      </c>
      <c r="C368" s="43" t="s">
        <v>186</v>
      </c>
      <c r="D368" s="43"/>
      <c r="E368" s="44">
        <f>E369+E370</f>
        <v>28067.7</v>
      </c>
      <c r="F368" s="44">
        <f>F369+F370</f>
        <v>0</v>
      </c>
      <c r="G368" s="44">
        <f>G369+G370</f>
        <v>28067.7</v>
      </c>
      <c r="H368" s="185"/>
    </row>
    <row r="369" spans="1:8" ht="63">
      <c r="A369" s="41" t="s">
        <v>18</v>
      </c>
      <c r="B369" s="43" t="s">
        <v>129</v>
      </c>
      <c r="C369" s="43" t="s">
        <v>180</v>
      </c>
      <c r="D369" s="43" t="s">
        <v>19</v>
      </c>
      <c r="E369" s="44">
        <v>26706.9</v>
      </c>
      <c r="F369" s="44"/>
      <c r="G369" s="44">
        <f>E369+F369</f>
        <v>26706.9</v>
      </c>
      <c r="H369" s="185"/>
    </row>
    <row r="370" spans="1:8" ht="31.5">
      <c r="A370" s="41" t="s">
        <v>16</v>
      </c>
      <c r="B370" s="43" t="s">
        <v>129</v>
      </c>
      <c r="C370" s="43" t="s">
        <v>180</v>
      </c>
      <c r="D370" s="43" t="s">
        <v>11</v>
      </c>
      <c r="E370" s="44">
        <v>1360.8</v>
      </c>
      <c r="F370" s="44"/>
      <c r="G370" s="44">
        <f>E370+F370</f>
        <v>1360.8</v>
      </c>
      <c r="H370" s="185"/>
    </row>
    <row r="371" spans="1:8" ht="31.5">
      <c r="A371" s="101" t="s">
        <v>104</v>
      </c>
      <c r="B371" s="95" t="s">
        <v>129</v>
      </c>
      <c r="C371" s="95" t="s">
        <v>237</v>
      </c>
      <c r="D371" s="95" t="s">
        <v>0</v>
      </c>
      <c r="E371" s="114">
        <f>E372</f>
        <v>2800.2</v>
      </c>
      <c r="F371" s="114">
        <f aca="true" t="shared" si="7" ref="F371:G373">F372</f>
        <v>-500</v>
      </c>
      <c r="G371" s="114">
        <f t="shared" si="7"/>
        <v>2300.2</v>
      </c>
      <c r="H371" s="200"/>
    </row>
    <row r="372" spans="1:8" ht="47.25">
      <c r="A372" s="11" t="s">
        <v>106</v>
      </c>
      <c r="B372" s="113" t="s">
        <v>129</v>
      </c>
      <c r="C372" s="12" t="s">
        <v>189</v>
      </c>
      <c r="D372" s="12" t="s">
        <v>0</v>
      </c>
      <c r="E372" s="13">
        <f>E373</f>
        <v>2800.2</v>
      </c>
      <c r="F372" s="13">
        <f t="shared" si="7"/>
        <v>-500</v>
      </c>
      <c r="G372" s="13">
        <f t="shared" si="7"/>
        <v>2300.2</v>
      </c>
      <c r="H372" s="188"/>
    </row>
    <row r="373" spans="1:8" ht="78.75">
      <c r="A373" s="42" t="s">
        <v>132</v>
      </c>
      <c r="B373" s="28" t="s">
        <v>129</v>
      </c>
      <c r="C373" s="36" t="s">
        <v>241</v>
      </c>
      <c r="D373" s="36"/>
      <c r="E373" s="66">
        <f>E374</f>
        <v>2800.2</v>
      </c>
      <c r="F373" s="66">
        <f>F374</f>
        <v>-500</v>
      </c>
      <c r="G373" s="66">
        <f t="shared" si="7"/>
        <v>2300.2</v>
      </c>
      <c r="H373" s="198"/>
    </row>
    <row r="374" spans="1:8" ht="15.75">
      <c r="A374" s="42" t="s">
        <v>31</v>
      </c>
      <c r="B374" s="28" t="s">
        <v>129</v>
      </c>
      <c r="C374" s="36" t="s">
        <v>241</v>
      </c>
      <c r="D374" s="36" t="s">
        <v>20</v>
      </c>
      <c r="E374" s="66">
        <v>2800.2</v>
      </c>
      <c r="F374" s="66">
        <v>-500</v>
      </c>
      <c r="G374" s="66">
        <f>E374+F374</f>
        <v>2300.2</v>
      </c>
      <c r="H374" s="198"/>
    </row>
    <row r="375" spans="1:8" ht="15.75">
      <c r="A375" s="170" t="s">
        <v>35</v>
      </c>
      <c r="B375" s="171" t="s">
        <v>129</v>
      </c>
      <c r="C375" s="172" t="s">
        <v>149</v>
      </c>
      <c r="D375" s="172" t="s">
        <v>0</v>
      </c>
      <c r="E375" s="173">
        <f aca="true" t="shared" si="8" ref="E375:G376">E376</f>
        <v>289.8</v>
      </c>
      <c r="F375" s="173">
        <f t="shared" si="8"/>
        <v>0</v>
      </c>
      <c r="G375" s="173">
        <f t="shared" si="8"/>
        <v>289.8</v>
      </c>
      <c r="H375" s="201"/>
    </row>
    <row r="376" spans="1:8" ht="31.5">
      <c r="A376" s="23" t="s">
        <v>77</v>
      </c>
      <c r="B376" s="28" t="s">
        <v>129</v>
      </c>
      <c r="C376" s="174" t="s">
        <v>157</v>
      </c>
      <c r="D376" s="175"/>
      <c r="E376" s="176">
        <f t="shared" si="8"/>
        <v>289.8</v>
      </c>
      <c r="F376" s="176">
        <f t="shared" si="8"/>
        <v>0</v>
      </c>
      <c r="G376" s="176">
        <f t="shared" si="8"/>
        <v>289.8</v>
      </c>
      <c r="H376" s="202"/>
    </row>
    <row r="377" spans="1:8" ht="15.75">
      <c r="A377" s="177" t="s">
        <v>12</v>
      </c>
      <c r="B377" s="43" t="s">
        <v>129</v>
      </c>
      <c r="C377" s="174" t="s">
        <v>157</v>
      </c>
      <c r="D377" s="174" t="s">
        <v>15</v>
      </c>
      <c r="E377" s="176">
        <v>289.8</v>
      </c>
      <c r="F377" s="176"/>
      <c r="G377" s="176">
        <f>E377+F377</f>
        <v>289.8</v>
      </c>
      <c r="H377" s="202"/>
    </row>
    <row r="378" spans="1:8" ht="15.75">
      <c r="A378" s="33" t="s">
        <v>133</v>
      </c>
      <c r="B378" s="34" t="s">
        <v>134</v>
      </c>
      <c r="C378" s="100"/>
      <c r="D378" s="111"/>
      <c r="E378" s="32">
        <f>E379+E385</f>
        <v>45179</v>
      </c>
      <c r="F378" s="32">
        <f>F379+F385</f>
        <v>218.4</v>
      </c>
      <c r="G378" s="32">
        <f>G379+G385</f>
        <v>45397.4</v>
      </c>
      <c r="H378" s="183"/>
    </row>
    <row r="379" spans="1:8" ht="31.5">
      <c r="A379" s="101" t="s">
        <v>97</v>
      </c>
      <c r="B379" s="115" t="s">
        <v>134</v>
      </c>
      <c r="C379" s="95" t="s">
        <v>214</v>
      </c>
      <c r="D379" s="95" t="s">
        <v>0</v>
      </c>
      <c r="E379" s="102">
        <f aca="true" t="shared" si="9" ref="E379:G380">E380</f>
        <v>18308</v>
      </c>
      <c r="F379" s="102">
        <f t="shared" si="9"/>
        <v>0</v>
      </c>
      <c r="G379" s="102">
        <f t="shared" si="9"/>
        <v>18308</v>
      </c>
      <c r="H379" s="187"/>
    </row>
    <row r="380" spans="1:8" ht="31.5">
      <c r="A380" s="11" t="s">
        <v>98</v>
      </c>
      <c r="B380" s="103" t="s">
        <v>134</v>
      </c>
      <c r="C380" s="12" t="s">
        <v>215</v>
      </c>
      <c r="D380" s="12" t="s">
        <v>0</v>
      </c>
      <c r="E380" s="13">
        <f t="shared" si="9"/>
        <v>18308</v>
      </c>
      <c r="F380" s="13">
        <f t="shared" si="9"/>
        <v>0</v>
      </c>
      <c r="G380" s="13">
        <f t="shared" si="9"/>
        <v>18308</v>
      </c>
      <c r="H380" s="188"/>
    </row>
    <row r="381" spans="1:8" ht="31.5">
      <c r="A381" s="78" t="s">
        <v>17</v>
      </c>
      <c r="B381" s="43" t="s">
        <v>134</v>
      </c>
      <c r="C381" s="16" t="s">
        <v>216</v>
      </c>
      <c r="D381" s="22"/>
      <c r="E381" s="21">
        <f>SUM(E382:E384)</f>
        <v>18308</v>
      </c>
      <c r="F381" s="21">
        <f>SUM(F382:F384)</f>
        <v>0</v>
      </c>
      <c r="G381" s="21">
        <f>SUM(G382:G384)</f>
        <v>18308</v>
      </c>
      <c r="H381" s="191"/>
    </row>
    <row r="382" spans="1:8" ht="63">
      <c r="A382" s="56" t="s">
        <v>18</v>
      </c>
      <c r="B382" s="43" t="s">
        <v>134</v>
      </c>
      <c r="C382" s="16" t="s">
        <v>216</v>
      </c>
      <c r="D382" s="43" t="s">
        <v>19</v>
      </c>
      <c r="E382" s="21">
        <v>16978.8</v>
      </c>
      <c r="F382" s="21"/>
      <c r="G382" s="21">
        <f>E382+F382</f>
        <v>16978.8</v>
      </c>
      <c r="H382" s="191"/>
    </row>
    <row r="383" spans="1:8" ht="31.5">
      <c r="A383" s="46" t="s">
        <v>16</v>
      </c>
      <c r="B383" s="43" t="s">
        <v>134</v>
      </c>
      <c r="C383" s="16" t="s">
        <v>216</v>
      </c>
      <c r="D383" s="43" t="s">
        <v>11</v>
      </c>
      <c r="E383" s="21">
        <v>1253.3</v>
      </c>
      <c r="F383" s="21"/>
      <c r="G383" s="21">
        <f>E383+F383</f>
        <v>1253.3</v>
      </c>
      <c r="H383" s="191"/>
    </row>
    <row r="384" spans="1:8" ht="15.75">
      <c r="A384" s="79" t="s">
        <v>12</v>
      </c>
      <c r="B384" s="43" t="s">
        <v>134</v>
      </c>
      <c r="C384" s="16" t="s">
        <v>216</v>
      </c>
      <c r="D384" s="43" t="s">
        <v>15</v>
      </c>
      <c r="E384" s="21">
        <v>75.9</v>
      </c>
      <c r="F384" s="21"/>
      <c r="G384" s="21">
        <f>E384+F384</f>
        <v>75.9</v>
      </c>
      <c r="H384" s="191"/>
    </row>
    <row r="385" spans="1:8" ht="15.75">
      <c r="A385" s="94" t="s">
        <v>35</v>
      </c>
      <c r="B385" s="96" t="s">
        <v>134</v>
      </c>
      <c r="C385" s="96" t="s">
        <v>149</v>
      </c>
      <c r="D385" s="96" t="s">
        <v>0</v>
      </c>
      <c r="E385" s="97">
        <f>E392+E394+E396+E398+E400+E402+E390+E404+E406+E388+E386</f>
        <v>26871</v>
      </c>
      <c r="F385" s="97">
        <f>F392+F394+F396+F398+F400+F402+F390+F404+F406+F388+F386</f>
        <v>218.4</v>
      </c>
      <c r="G385" s="97">
        <f>G392+G394+G396+G398+G400+G402+G390+G404+G406+G388+G386</f>
        <v>27089.4</v>
      </c>
      <c r="H385" s="184"/>
    </row>
    <row r="386" spans="1:8" ht="31.5">
      <c r="A386" s="23" t="s">
        <v>77</v>
      </c>
      <c r="B386" s="28" t="s">
        <v>134</v>
      </c>
      <c r="C386" s="43" t="s">
        <v>157</v>
      </c>
      <c r="D386" s="68"/>
      <c r="E386" s="44">
        <f>E387</f>
        <v>137.6</v>
      </c>
      <c r="F386" s="44">
        <f>F387</f>
        <v>0</v>
      </c>
      <c r="G386" s="44">
        <f>G387</f>
        <v>137.6</v>
      </c>
      <c r="H386" s="185"/>
    </row>
    <row r="387" spans="1:8" ht="15.75">
      <c r="A387" s="48" t="s">
        <v>12</v>
      </c>
      <c r="B387" s="43" t="s">
        <v>134</v>
      </c>
      <c r="C387" s="43" t="s">
        <v>157</v>
      </c>
      <c r="D387" s="43" t="s">
        <v>15</v>
      </c>
      <c r="E387" s="44">
        <v>137.6</v>
      </c>
      <c r="F387" s="44"/>
      <c r="G387" s="44">
        <f>E387+F387</f>
        <v>137.6</v>
      </c>
      <c r="H387" s="185"/>
    </row>
    <row r="388" spans="1:8" ht="63">
      <c r="A388" s="69" t="s">
        <v>304</v>
      </c>
      <c r="B388" s="28" t="s">
        <v>134</v>
      </c>
      <c r="C388" s="28" t="s">
        <v>305</v>
      </c>
      <c r="D388" s="28"/>
      <c r="E388" s="38">
        <f>E389</f>
        <v>11.9</v>
      </c>
      <c r="F388" s="38">
        <f>F389</f>
        <v>0</v>
      </c>
      <c r="G388" s="38">
        <f>G389</f>
        <v>11.9</v>
      </c>
      <c r="H388" s="195"/>
    </row>
    <row r="389" spans="1:8" ht="31.5">
      <c r="A389" s="69" t="s">
        <v>16</v>
      </c>
      <c r="B389" s="28" t="s">
        <v>134</v>
      </c>
      <c r="C389" s="28" t="s">
        <v>305</v>
      </c>
      <c r="D389" s="28" t="s">
        <v>11</v>
      </c>
      <c r="E389" s="38">
        <v>11.9</v>
      </c>
      <c r="F389" s="38"/>
      <c r="G389" s="38">
        <f>E389+F389</f>
        <v>11.9</v>
      </c>
      <c r="H389" s="195"/>
    </row>
    <row r="390" spans="1:8" ht="31.5">
      <c r="A390" s="127" t="s">
        <v>53</v>
      </c>
      <c r="B390" s="134" t="s">
        <v>134</v>
      </c>
      <c r="C390" s="134" t="s">
        <v>147</v>
      </c>
      <c r="D390" s="124"/>
      <c r="E390" s="44">
        <f>E391</f>
        <v>1167.8999999999999</v>
      </c>
      <c r="F390" s="44">
        <f>F391</f>
        <v>0</v>
      </c>
      <c r="G390" s="44">
        <f>G391</f>
        <v>1167.8999999999999</v>
      </c>
      <c r="H390" s="185"/>
    </row>
    <row r="391" spans="1:8" ht="15.75">
      <c r="A391" s="47" t="s">
        <v>48</v>
      </c>
      <c r="B391" s="43" t="s">
        <v>134</v>
      </c>
      <c r="C391" s="43" t="s">
        <v>147</v>
      </c>
      <c r="D391" s="43" t="s">
        <v>49</v>
      </c>
      <c r="E391" s="44">
        <f>1157.3+10.6</f>
        <v>1167.8999999999999</v>
      </c>
      <c r="F391" s="44"/>
      <c r="G391" s="44">
        <f>E391+F391</f>
        <v>1167.8999999999999</v>
      </c>
      <c r="H391" s="185"/>
    </row>
    <row r="392" spans="1:8" ht="47.25">
      <c r="A392" s="85" t="s">
        <v>52</v>
      </c>
      <c r="B392" s="43" t="s">
        <v>134</v>
      </c>
      <c r="C392" s="43" t="s">
        <v>148</v>
      </c>
      <c r="D392" s="22"/>
      <c r="E392" s="44">
        <f>E393</f>
        <v>133.2</v>
      </c>
      <c r="F392" s="44">
        <f>F393</f>
        <v>0</v>
      </c>
      <c r="G392" s="44">
        <f>G393</f>
        <v>133.2</v>
      </c>
      <c r="H392" s="185"/>
    </row>
    <row r="393" spans="1:8" ht="15" customHeight="1">
      <c r="A393" s="47" t="s">
        <v>48</v>
      </c>
      <c r="B393" s="43" t="s">
        <v>134</v>
      </c>
      <c r="C393" s="43" t="s">
        <v>148</v>
      </c>
      <c r="D393" s="43" t="s">
        <v>49</v>
      </c>
      <c r="E393" s="44">
        <v>133.2</v>
      </c>
      <c r="F393" s="44"/>
      <c r="G393" s="44">
        <f>E393+F393</f>
        <v>133.2</v>
      </c>
      <c r="H393" s="185"/>
    </row>
    <row r="394" spans="1:8" ht="78.75">
      <c r="A394" s="89" t="s">
        <v>292</v>
      </c>
      <c r="B394" s="43" t="s">
        <v>134</v>
      </c>
      <c r="C394" s="52" t="s">
        <v>152</v>
      </c>
      <c r="D394" s="53"/>
      <c r="E394" s="49">
        <f>E395</f>
        <v>3</v>
      </c>
      <c r="F394" s="49">
        <f>F395</f>
        <v>0</v>
      </c>
      <c r="G394" s="49">
        <f>G395</f>
        <v>3</v>
      </c>
      <c r="H394" s="193"/>
    </row>
    <row r="395" spans="1:8" ht="31.5">
      <c r="A395" s="55" t="s">
        <v>16</v>
      </c>
      <c r="B395" s="43" t="s">
        <v>134</v>
      </c>
      <c r="C395" s="52" t="s">
        <v>152</v>
      </c>
      <c r="D395" s="53">
        <v>200</v>
      </c>
      <c r="E395" s="49">
        <v>3</v>
      </c>
      <c r="F395" s="49"/>
      <c r="G395" s="49">
        <f>E395+F395</f>
        <v>3</v>
      </c>
      <c r="H395" s="193"/>
    </row>
    <row r="396" spans="1:8" ht="157.5">
      <c r="A396" s="86" t="s">
        <v>293</v>
      </c>
      <c r="B396" s="43" t="s">
        <v>134</v>
      </c>
      <c r="C396" s="116" t="s">
        <v>153</v>
      </c>
      <c r="D396" s="117"/>
      <c r="E396" s="49">
        <f>E397</f>
        <v>3</v>
      </c>
      <c r="F396" s="49"/>
      <c r="G396" s="49">
        <f>E396+F396</f>
        <v>3</v>
      </c>
      <c r="H396" s="193"/>
    </row>
    <row r="397" spans="1:8" ht="31.5">
      <c r="A397" s="55" t="s">
        <v>16</v>
      </c>
      <c r="B397" s="43" t="s">
        <v>134</v>
      </c>
      <c r="C397" s="116" t="s">
        <v>153</v>
      </c>
      <c r="D397" s="118">
        <v>200</v>
      </c>
      <c r="E397" s="49">
        <v>3</v>
      </c>
      <c r="F397" s="49"/>
      <c r="G397" s="49">
        <f>E397+F397</f>
        <v>3</v>
      </c>
      <c r="H397" s="193"/>
    </row>
    <row r="398" spans="1:8" ht="31.5">
      <c r="A398" s="23" t="s">
        <v>50</v>
      </c>
      <c r="B398" s="43" t="s">
        <v>134</v>
      </c>
      <c r="C398" s="116" t="s">
        <v>154</v>
      </c>
      <c r="D398" s="50"/>
      <c r="E398" s="49">
        <f>E399</f>
        <v>1621.7</v>
      </c>
      <c r="F398" s="49">
        <f>F399</f>
        <v>0</v>
      </c>
      <c r="G398" s="49">
        <f>G399</f>
        <v>1621.7</v>
      </c>
      <c r="H398" s="193"/>
    </row>
    <row r="399" spans="1:8" ht="15.75">
      <c r="A399" s="48" t="s">
        <v>48</v>
      </c>
      <c r="B399" s="43" t="s">
        <v>134</v>
      </c>
      <c r="C399" s="116" t="s">
        <v>154</v>
      </c>
      <c r="D399" s="43" t="s">
        <v>49</v>
      </c>
      <c r="E399" s="49">
        <v>1621.7</v>
      </c>
      <c r="F399" s="49"/>
      <c r="G399" s="49">
        <f>E399+F399</f>
        <v>1621.7</v>
      </c>
      <c r="H399" s="193"/>
    </row>
    <row r="400" spans="1:8" ht="90">
      <c r="A400" s="87" t="s">
        <v>294</v>
      </c>
      <c r="B400" s="43" t="s">
        <v>134</v>
      </c>
      <c r="C400" s="116" t="s">
        <v>155</v>
      </c>
      <c r="D400" s="51"/>
      <c r="E400" s="49">
        <f>E401</f>
        <v>178.20000000000002</v>
      </c>
      <c r="F400" s="49">
        <f>F401</f>
        <v>0</v>
      </c>
      <c r="G400" s="49">
        <f>G401</f>
        <v>178.20000000000002</v>
      </c>
      <c r="H400" s="193"/>
    </row>
    <row r="401" spans="1:8" ht="15.75">
      <c r="A401" s="48" t="s">
        <v>48</v>
      </c>
      <c r="B401" s="43" t="s">
        <v>134</v>
      </c>
      <c r="C401" s="116" t="s">
        <v>155</v>
      </c>
      <c r="D401" s="43" t="s">
        <v>49</v>
      </c>
      <c r="E401" s="49">
        <f>226-18.1-11.6-18.1</f>
        <v>178.20000000000002</v>
      </c>
      <c r="F401" s="49"/>
      <c r="G401" s="49">
        <f>E401+F401</f>
        <v>178.20000000000002</v>
      </c>
      <c r="H401" s="193"/>
    </row>
    <row r="402" spans="1:8" ht="120">
      <c r="A402" s="121" t="s">
        <v>288</v>
      </c>
      <c r="B402" s="43" t="s">
        <v>134</v>
      </c>
      <c r="C402" s="116" t="s">
        <v>156</v>
      </c>
      <c r="D402" s="51"/>
      <c r="E402" s="49">
        <f>E403</f>
        <v>7</v>
      </c>
      <c r="F402" s="49">
        <f>F403</f>
        <v>0</v>
      </c>
      <c r="G402" s="49">
        <f>G403</f>
        <v>7</v>
      </c>
      <c r="H402" s="193"/>
    </row>
    <row r="403" spans="1:8" ht="31.5">
      <c r="A403" s="48" t="s">
        <v>16</v>
      </c>
      <c r="B403" s="43" t="s">
        <v>134</v>
      </c>
      <c r="C403" s="116" t="s">
        <v>156</v>
      </c>
      <c r="D403" s="43" t="s">
        <v>11</v>
      </c>
      <c r="E403" s="49">
        <v>7</v>
      </c>
      <c r="F403" s="49"/>
      <c r="G403" s="49">
        <f>E403+F403</f>
        <v>7</v>
      </c>
      <c r="H403" s="193"/>
    </row>
    <row r="404" spans="1:8" ht="31.5">
      <c r="A404" s="23" t="s">
        <v>135</v>
      </c>
      <c r="B404" s="43" t="s">
        <v>134</v>
      </c>
      <c r="C404" s="43" t="s">
        <v>150</v>
      </c>
      <c r="D404" s="43" t="s">
        <v>0</v>
      </c>
      <c r="E404" s="49">
        <f>E405</f>
        <v>3400.1</v>
      </c>
      <c r="F404" s="49">
        <f>F405</f>
        <v>0</v>
      </c>
      <c r="G404" s="49">
        <f>G405</f>
        <v>3400.1</v>
      </c>
      <c r="H404" s="193"/>
    </row>
    <row r="405" spans="1:8" ht="15.75">
      <c r="A405" s="48" t="s">
        <v>48</v>
      </c>
      <c r="B405" s="43" t="s">
        <v>134</v>
      </c>
      <c r="C405" s="43" t="s">
        <v>150</v>
      </c>
      <c r="D405" s="43" t="s">
        <v>49</v>
      </c>
      <c r="E405" s="49">
        <v>3400.1</v>
      </c>
      <c r="F405" s="49"/>
      <c r="G405" s="49">
        <f>E405+F405</f>
        <v>3400.1</v>
      </c>
      <c r="H405" s="193"/>
    </row>
    <row r="406" spans="1:8" ht="31.5">
      <c r="A406" s="85" t="s">
        <v>51</v>
      </c>
      <c r="B406" s="43" t="s">
        <v>134</v>
      </c>
      <c r="C406" s="43" t="s">
        <v>151</v>
      </c>
      <c r="D406" s="50"/>
      <c r="E406" s="49">
        <f>E407</f>
        <v>20207.4</v>
      </c>
      <c r="F406" s="49">
        <f>F407</f>
        <v>218.4</v>
      </c>
      <c r="G406" s="49">
        <f>G407</f>
        <v>20425.800000000003</v>
      </c>
      <c r="H406" s="193"/>
    </row>
    <row r="407" spans="1:11" ht="15.75">
      <c r="A407" s="48" t="s">
        <v>48</v>
      </c>
      <c r="B407" s="43" t="s">
        <v>134</v>
      </c>
      <c r="C407" s="43" t="s">
        <v>151</v>
      </c>
      <c r="D407" s="43" t="s">
        <v>49</v>
      </c>
      <c r="E407" s="49">
        <v>20207.4</v>
      </c>
      <c r="F407" s="49">
        <v>218.4</v>
      </c>
      <c r="G407" s="49">
        <f>E407+F407</f>
        <v>20425.800000000003</v>
      </c>
      <c r="H407" s="193"/>
      <c r="I407" s="161"/>
      <c r="J407" s="161"/>
      <c r="K407" s="161"/>
    </row>
  </sheetData>
  <sheetProtection/>
  <mergeCells count="12">
    <mergeCell ref="C5:G5"/>
    <mergeCell ref="D9:D10"/>
    <mergeCell ref="F9:F10"/>
    <mergeCell ref="G9:G10"/>
    <mergeCell ref="C1:E1"/>
    <mergeCell ref="A7:G7"/>
    <mergeCell ref="A9:A10"/>
    <mergeCell ref="B9:B10"/>
    <mergeCell ref="E9:E10"/>
    <mergeCell ref="C4:E4"/>
    <mergeCell ref="C9:C10"/>
    <mergeCell ref="C2:G2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2017-12-26T05:01:57Z</cp:lastPrinted>
  <dcterms:created xsi:type="dcterms:W3CDTF">2013-10-14T07:03:00Z</dcterms:created>
  <dcterms:modified xsi:type="dcterms:W3CDTF">2017-12-26T14:47:15Z</dcterms:modified>
  <cp:category/>
  <cp:version/>
  <cp:contentType/>
  <cp:contentStatus/>
</cp:coreProperties>
</file>