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90" windowWidth="14940" windowHeight="7830" activeTab="0"/>
  </bookViews>
  <sheets>
    <sheet name="2017 год Приложение 3" sheetId="1" r:id="rId1"/>
    <sheet name="2017 год Приложение  4" sheetId="2" r:id="rId2"/>
  </sheets>
  <definedNames>
    <definedName name="Z_03B9FC11_D718_472C_9325_658176A1E393_.wvu.FilterData" localSheetId="1" hidden="1">'2017 год Приложение  4'!$A$11:$G$401</definedName>
    <definedName name="Z_05436EAD_0453_445C_AAB7_9532A20E8C45_.wvu.FilterData" localSheetId="1" hidden="1">'2017 год Приложение  4'!$A$10:$K$401</definedName>
    <definedName name="Z_05436EAD_0453_445C_AAB7_9532A20E8C45_.wvu.FilterData" localSheetId="0" hidden="1">'2017 год Приложение 3'!$A$10:$F$371</definedName>
    <definedName name="Z_063D0829_F066_4FFA_8D5C_E3787B171893_.wvu.FilterData" localSheetId="1" hidden="1">'2017 год Приложение  4'!$A$11:$G$401</definedName>
    <definedName name="Z_063D0829_F066_4FFA_8D5C_E3787B171893_.wvu.FilterData" localSheetId="0" hidden="1">'2017 год Приложение 3'!$A$10:$F$371</definedName>
    <definedName name="Z_0716348E_E5A1_49BF_9EA9_22865FC05A43_.wvu.FilterData" localSheetId="1" hidden="1">'2017 год Приложение  4'!$A$11:$E$401</definedName>
    <definedName name="Z_09314010_6A21_4750_99BD_9347C651DB63_.wvu.FilterData" localSheetId="1" hidden="1">'2017 год Приложение  4'!$A$11:$G$401</definedName>
    <definedName name="Z_0CFE7E40_53CB_4F78_8BC0_30B076713ABD_.wvu.FilterData" localSheetId="0" hidden="1">'2017 год Приложение 3'!$A$11:$F$371</definedName>
    <definedName name="Z_0FCE94B1_9002_477B_B2E5_4184A7822AB9_.wvu.FilterData" localSheetId="1" hidden="1">'2017 год Приложение  4'!$A$11:$G$401</definedName>
    <definedName name="Z_1793FDB0_A567_4A38_9DE3_5A747B08302B_.wvu.FilterData" localSheetId="1" hidden="1">'2017 год Приложение  4'!$A$11:$K$401</definedName>
    <definedName name="Z_1793FDB0_A567_4A38_9DE3_5A747B08302B_.wvu.FilterData" localSheetId="0" hidden="1">'2017 год Приложение 3'!$A$11:$F$371</definedName>
    <definedName name="Z_198F36BD_87FD_44EF_99DB_F78D1511F1CA_.wvu.FilterData" localSheetId="1" hidden="1">'2017 год Приложение  4'!$A$11:$G$401</definedName>
    <definedName name="Z_198F36BD_87FD_44EF_99DB_F78D1511F1CA_.wvu.FilterData" localSheetId="0" hidden="1">'2017 год Приложение 3'!$A$11:$F$371</definedName>
    <definedName name="Z_1AA1C7E8_9431_413E_AEE6_AFCA81CFD471_.wvu.FilterData" localSheetId="1" hidden="1">'2017 год Приложение  4'!$A$10:$K$401</definedName>
    <definedName name="Z_1C2CBEA6_B1D6_4CFC_89E4_B92BD2AE5C55_.wvu.FilterData" localSheetId="1" hidden="1">'2017 год Приложение  4'!$A$11:$E$11</definedName>
    <definedName name="Z_1E00A9CD_B75D_4344_8689_CF1FDB6765FF_.wvu.FilterData" localSheetId="1" hidden="1">'2017 год Приложение  4'!$A$10:$K$401</definedName>
    <definedName name="Z_20A13DD1_7173_4432_8F1D_5127F78A7FC1_.wvu.FilterData" localSheetId="0" hidden="1">'2017 год Приложение 3'!$A$11:$F$371</definedName>
    <definedName name="Z_255C6B67_D096_41E9_BC2F_9E2EF7DC0ADD_.wvu.FilterData" localSheetId="1" hidden="1">'2017 год Приложение  4'!$A$11:$E$401</definedName>
    <definedName name="Z_28EE3EBE_191C_4492_B285_F87B606971F7_.wvu.FilterData" localSheetId="1" hidden="1">'2017 год Приложение  4'!$A$10:$K$401</definedName>
    <definedName name="Z_28EE5A17_3BFC_4419_8642_80684D5B3BB1_.wvu.FilterData" localSheetId="1" hidden="1">'2017 год Приложение  4'!$A$11:$G$401</definedName>
    <definedName name="Z_29F890E0_C9E7_42D5_82BF_281E463A6F97_.wvu.FilterData" localSheetId="0" hidden="1">'2017 год Приложение 3'!$A$12:$F$292</definedName>
    <definedName name="Z_2B5903EA_C582_447F_AE1E_0069BE6A20DA_.wvu.FilterData" localSheetId="1" hidden="1">'2017 год Приложение  4'!$A$10:$K$401</definedName>
    <definedName name="Z_2B5903EA_C582_447F_AE1E_0069BE6A20DA_.wvu.FilterData" localSheetId="0" hidden="1">'2017 год Приложение 3'!$A$10:$F$371</definedName>
    <definedName name="Z_2C8748C9_2E71_4C69_94DE_87D1C2F1495D_.wvu.FilterData" localSheetId="1" hidden="1">'2017 год Приложение  4'!$A$10:$K$401</definedName>
    <definedName name="Z_2C8748C9_2E71_4C69_94DE_87D1C2F1495D_.wvu.FilterData" localSheetId="0" hidden="1">'2017 год Приложение 3'!$A$10:$F$371</definedName>
    <definedName name="Z_2F2BAB57_3B85_4B60_A7AA_BFC253810F7B_.wvu.FilterData" localSheetId="1" hidden="1">'2017 год Приложение  4'!$A$11:$G$401</definedName>
    <definedName name="Z_2F2BAB57_3B85_4B60_A7AA_BFC253810F7B_.wvu.FilterData" localSheetId="0" hidden="1">'2017 год Приложение 3'!$A$11:$F$371</definedName>
    <definedName name="Z_2F4E7589_BB9E_4EE8_9FB7_7E262394E878_.wvu.Cols" localSheetId="1" hidden="1">'2017 год Приложение  4'!$E:$F</definedName>
    <definedName name="Z_2F4E7589_BB9E_4EE8_9FB7_7E262394E878_.wvu.Cols" localSheetId="0" hidden="1">'2017 год Приложение 3'!$D:$E</definedName>
    <definedName name="Z_2F4E7589_BB9E_4EE8_9FB7_7E262394E878_.wvu.FilterData" localSheetId="1" hidden="1">'2017 год Приложение  4'!$A$10:$N$401</definedName>
    <definedName name="Z_2F4E7589_BB9E_4EE8_9FB7_7E262394E878_.wvu.FilterData" localSheetId="0" hidden="1">'2017 год Приложение 3'!$A$11:$F$371</definedName>
    <definedName name="Z_3011A347_4FEE_45EE_A3D2_6E9495927AC2_.wvu.FilterData" localSheetId="0" hidden="1">'2017 год Приложение 3'!$A$11:$F$371</definedName>
    <definedName name="Z_31304256_DFD3_482B_B984_BC9517A67CAB_.wvu.FilterData" localSheetId="0" hidden="1">'2017 год Приложение 3'!$A$12:$F$292</definedName>
    <definedName name="Z_32513D7C_6D2E_4806_BFCE_CD9FEFA27E0A_.wvu.FilterData" localSheetId="1" hidden="1">'2017 год Приложение  4'!$A$11:$G$401</definedName>
    <definedName name="Z_326281D8_1458_43AD_995C_40833A4FF9F7_.wvu.FilterData" localSheetId="1" hidden="1">'2017 год Приложение  4'!$A$11:$K$401</definedName>
    <definedName name="Z_35042B4D_185D_4923_B7C3_7D72B1327020_.wvu.FilterData" localSheetId="0" hidden="1">'2017 год Приложение 3'!$A$10:$F$371</definedName>
    <definedName name="Z_372AE423_B16C_4226_B887_6F875638DB23_.wvu.FilterData" localSheetId="1" hidden="1">'2017 год Приложение  4'!$A$11:$E$401</definedName>
    <definedName name="Z_372AE423_B16C_4226_B887_6F875638DB23_.wvu.FilterData" localSheetId="0" hidden="1">'2017 год Приложение 3'!$A$11:$F$371</definedName>
    <definedName name="Z_386D50F9_CEE7_46CD_A395_43D9880373C4_.wvu.FilterData" localSheetId="1" hidden="1">'2017 год Приложение  4'!$A$11:$G$401</definedName>
    <definedName name="Z_386D50F9_CEE7_46CD_A395_43D9880373C4_.wvu.FilterData" localSheetId="0" hidden="1">'2017 год Приложение 3'!$A$11:$F$371</definedName>
    <definedName name="Z_38C63987_0AE9_4A83_8CF7_BCCCF760641A_.wvu.FilterData" localSheetId="1" hidden="1">'2017 год Приложение  4'!$A$11:$K$401</definedName>
    <definedName name="Z_3DD74414_5CAB_495E_9125_A70EBFC442AF_.wvu.FilterData" localSheetId="1" hidden="1">'2017 год Приложение  4'!$A$12:$K$401</definedName>
    <definedName name="Z_3E6C3B2B_9BE5_4A89_A297_56EDE963DDC1_.wvu.FilterData" localSheetId="1" hidden="1">'2017 год Приложение  4'!$A$11:$K$401</definedName>
    <definedName name="Z_3F313A6C_4796_49DF_9C11_D110C8E222E8_.wvu.FilterData" localSheetId="1" hidden="1">'2017 год Приложение  4'!$A$11:$E$11</definedName>
    <definedName name="Z_3F57698A_992C_47C7_BEA2_287BB61E22A4_.wvu.FilterData" localSheetId="1" hidden="1">'2017 год Приложение  4'!$A$11:$G$401</definedName>
    <definedName name="Z_3F57698A_992C_47C7_BEA2_287BB61E22A4_.wvu.FilterData" localSheetId="0" hidden="1">'2017 год Приложение 3'!$A$11:$F$371</definedName>
    <definedName name="Z_40328EBE_1B9A_4C01_AA33_3C094B2C7826_.wvu.FilterData" localSheetId="0" hidden="1">'2017 год Приложение 3'!$A$11:$F$371</definedName>
    <definedName name="Z_427AE314_3976_4058_892A_5851309CCB98_.wvu.FilterData" localSheetId="1" hidden="1">'2017 год Приложение  4'!$A$10:$K$401</definedName>
    <definedName name="Z_427AE314_3976_4058_892A_5851309CCB98_.wvu.FilterData" localSheetId="0" hidden="1">'2017 год Приложение 3'!$A$10:$F$371</definedName>
    <definedName name="Z_43823885_114F_435D_A47D_D3CA76F33AAB_.wvu.FilterData" localSheetId="0" hidden="1">'2017 год Приложение 3'!$A$12:$D$257</definedName>
    <definedName name="Z_467F0D3D_0B71_4362_9E4C_6C954DC8A15D_.wvu.FilterData" localSheetId="1" hidden="1">'2017 год Приложение  4'!$A$12:$K$401</definedName>
    <definedName name="Z_48336C08_94FE_4074_AC8A_EA8B237AD038_.wvu.FilterData" localSheetId="1" hidden="1">'2017 год Приложение  4'!$A$11:$E$401</definedName>
    <definedName name="Z_48336C08_94FE_4074_AC8A_EA8B237AD038_.wvu.FilterData" localSheetId="0" hidden="1">'2017 год Приложение 3'!$A$11:$F$371</definedName>
    <definedName name="Z_4B4FD35A_9469_4FE1_882E_85989A878F33_.wvu.FilterData" localSheetId="1" hidden="1">'2017 год Приложение  4'!$A$11:$E$11</definedName>
    <definedName name="Z_4B6C104C_E823_4230_B8E7_837634FD5851_.wvu.FilterData" localSheetId="1" hidden="1">'2017 год Приложение  4'!$A$11:$K$401</definedName>
    <definedName name="Z_4B6C104C_E823_4230_B8E7_837634FD5851_.wvu.FilterData" localSheetId="0" hidden="1">'2017 год Приложение 3'!$A$11:$F$371</definedName>
    <definedName name="Z_4CC13233_2272_48EC_B93B_D629C6380523_.wvu.FilterData" localSheetId="1" hidden="1">'2017 год Приложение  4'!$A$10:$K$401</definedName>
    <definedName name="Z_4CC13233_2272_48EC_B93B_D629C6380523_.wvu.FilterData" localSheetId="0" hidden="1">'2017 год Приложение 3'!$A$10:$F$371</definedName>
    <definedName name="Z_4D3648C3_6F57_4DAB_9EA5_7A2AB6A90FF8_.wvu.FilterData" localSheetId="1" hidden="1">'2017 год Приложение  4'!$A$11:$K$401</definedName>
    <definedName name="Z_4E1C3345_197A_4EB5_ACB4_F9888915535C_.wvu.FilterData" localSheetId="0" hidden="1">'2017 год Приложение 3'!$A$11:$F$371</definedName>
    <definedName name="Z_51B46B97_55CA_4B76_BFE3_11ABFF98CFC6_.wvu.FilterData" localSheetId="1" hidden="1">'2017 год Приложение  4'!$A$11:$E$397</definedName>
    <definedName name="Z_52A3D980_C956_4013_B795_3D8200BEA587_.wvu.FilterData" localSheetId="1" hidden="1">'2017 год Приложение  4'!$A$11:$G$401</definedName>
    <definedName name="Z_539E4347_8C7F_44D4_9505_98849C03138E_.wvu.FilterData" localSheetId="0" hidden="1">'2017 год Приложение 3'!$A$10:$F$292</definedName>
    <definedName name="Z_54DA9FAF_3460_4A9A_9DF6_7EF37DBCF7F1_.wvu.FilterData" localSheetId="1" hidden="1">'2017 год Приложение  4'!$A$11:$G$401</definedName>
    <definedName name="Z_54DA9FAF_3460_4A9A_9DF6_7EF37DBCF7F1_.wvu.FilterData" localSheetId="0" hidden="1">'2017 год Приложение 3'!$A$11:$F$371</definedName>
    <definedName name="Z_55ADA995_3354_4F19_B2FA_4CB4ECB5834D_.wvu.FilterData" localSheetId="0" hidden="1">'2017 год Приложение 3'!$A$12:$D$257</definedName>
    <definedName name="Z_5752EBC4_0B49_4536_8B00_E9C01ED1A121_.wvu.FilterData" localSheetId="1" hidden="1">'2017 год Приложение  4'!$A$11:$J$401</definedName>
    <definedName name="Z_5752EBC4_0B49_4536_8B00_E9C01ED1A121_.wvu.FilterData" localSheetId="0" hidden="1">'2017 год Приложение 3'!$A$11:$F$371</definedName>
    <definedName name="Z_59C2AACE_D634_4A8E_AB6E_28C6423B75B3_.wvu.FilterData" localSheetId="0" hidden="1">'2017 год Приложение 3'!$A$10:$F$292</definedName>
    <definedName name="Z_5C025C79_5D14_4BAA_BFBE_9AADEECC4192_.wvu.FilterData" localSheetId="1" hidden="1">'2017 год Приложение  4'!$A$10:$K$401</definedName>
    <definedName name="Z_5C025C79_5D14_4BAA_BFBE_9AADEECC4192_.wvu.FilterData" localSheetId="0" hidden="1">'2017 год Приложение 3'!$A$10:$F$371</definedName>
    <definedName name="Z_5E41CC12_96D3_46DA_8B27_1E27974E447A_.wvu.FilterData" localSheetId="1" hidden="1">'2017 год Приложение  4'!$A$11:$G$401</definedName>
    <definedName name="Z_600DD210_17BC_46DE_B02E_8F488F8FE244_.wvu.FilterData" localSheetId="1" hidden="1">'2017 год Приложение  4'!$A$10:$K$401</definedName>
    <definedName name="Z_61806E68_5051_48E6_8D45_0FCD3D1558B3_.wvu.FilterData" localSheetId="1" hidden="1">'2017 год Приложение  4'!$A$10:$N$401</definedName>
    <definedName name="Z_61806E68_5051_48E6_8D45_0FCD3D1558B3_.wvu.FilterData" localSheetId="0" hidden="1">'2017 год Приложение 3'!$A$11:$F$371</definedName>
    <definedName name="Z_65075A4D_E3FA_49BB_8009_D0572786FC9F_.wvu.FilterData" localSheetId="1" hidden="1">'2017 год Приложение  4'!$A$11:$E$401</definedName>
    <definedName name="Z_65075A4D_E3FA_49BB_8009_D0572786FC9F_.wvu.FilterData" localSheetId="0" hidden="1">'2017 год Приложение 3'!$A$11:$F$371</definedName>
    <definedName name="Z_6D077CB9_8D59_462F_924F_03374197C26E_.wvu.FilterData" localSheetId="1" hidden="1">'2017 год Приложение  4'!$A$11:$E$401</definedName>
    <definedName name="Z_6DFC8E4B_4846_4ACB_803A_C01DDFF5FD08_.wvu.FilterData" localSheetId="1" hidden="1">'2017 год Приложение  4'!$A$12:$K$401</definedName>
    <definedName name="Z_70A97D09_6105_4B02_B7B6_DBBACE81FC1A_.wvu.FilterData" localSheetId="1" hidden="1">'2017 год Приложение  4'!$A$11:$E$401</definedName>
    <definedName name="Z_70A97D09_6105_4B02_B7B6_DBBACE81FC1A_.wvu.FilterData" localSheetId="0" hidden="1">'2017 год Приложение 3'!$A$11:$F$371</definedName>
    <definedName name="Z_71E905DE_E4C2_41D6_AE4D_523FA0B80977_.wvu.FilterData" localSheetId="0" hidden="1">'2017 год Приложение 3'!$A$12:$D$257</definedName>
    <definedName name="Z_777E1047_05A4_453A_BA66_615495BC0516_.wvu.FilterData" localSheetId="1" hidden="1">'2017 год Приложение  4'!$A$12:$K$401</definedName>
    <definedName name="Z_777E1047_05A4_453A_BA66_615495BC0516_.wvu.FilterData" localSheetId="0" hidden="1">'2017 год Приложение 3'!$A$11:$F$371</definedName>
    <definedName name="Z_7813E585_2814_4167_ABED_699744C04C2C_.wvu.FilterData" localSheetId="1" hidden="1">'2017 год Приложение  4'!$A$11:$E$11</definedName>
    <definedName name="Z_7D3926A4_57E5_40FD_95A9_3F0FFE087D34_.wvu.FilterData" localSheetId="1" hidden="1">'2017 год Приложение  4'!$A$11:$E$401</definedName>
    <definedName name="Z_8099F9D8_3DEF_4716_96B1_2D7622FBA908_.wvu.FilterData" localSheetId="0" hidden="1">'2017 год Приложение 3'!$A$11:$F$371</definedName>
    <definedName name="Z_80E56785_525E_4A4B_9994_0E7760D68E4D_.wvu.FilterData" localSheetId="1" hidden="1">'2017 год Приложение  4'!$A$11:$G$401</definedName>
    <definedName name="Z_846BC90F_537E_49E8_A607_A0E4864A881D_.wvu.FilterData" localSheetId="1" hidden="1">'2017 год Приложение  4'!$A$11:$E$401</definedName>
    <definedName name="Z_84810A54_967A_4759_8061_B741BCC05467_.wvu.FilterData" localSheetId="1" hidden="1">'2017 год Приложение  4'!$A$11:$G$401</definedName>
    <definedName name="Z_84810A54_967A_4759_8061_B741BCC05467_.wvu.FilterData" localSheetId="0" hidden="1">'2017 год Приложение 3'!$A$11:$F$371</definedName>
    <definedName name="Z_85227F59_2ABD_4457_B872_C32BBA9DAD0F_.wvu.FilterData" localSheetId="1" hidden="1">'2017 год Приложение  4'!$A$11:$G$401</definedName>
    <definedName name="Z_8A0DEA83_7805_4952_B850_C5AA181F7D7A_.wvu.FilterData" localSheetId="1" hidden="1">'2017 год Приложение  4'!$A$11:$G$401</definedName>
    <definedName name="Z_8EC12B7F_18CC_4BA3_A981_87CCC4E1BAFD_.wvu.FilterData" localSheetId="1" hidden="1">'2017 год Приложение  4'!$A$11:$G$401</definedName>
    <definedName name="Z_90C4E073_73E1_4CF8_8D6C_D3F123ECDF26_.wvu.FilterData" localSheetId="1" hidden="1">'2017 год Приложение  4'!$A$11:$K$401</definedName>
    <definedName name="Z_90C4E073_73E1_4CF8_8D6C_D3F123ECDF26_.wvu.FilterData" localSheetId="0" hidden="1">'2017 год Приложение 3'!$A$11:$F$371</definedName>
    <definedName name="Z_90E5380E_CDF8_4D38_9E20_1FA14AE59581_.wvu.FilterData" localSheetId="1" hidden="1">'2017 год Приложение  4'!$A$12:$K$401</definedName>
    <definedName name="Z_90E5380E_CDF8_4D38_9E20_1FA14AE59581_.wvu.FilterData" localSheetId="0" hidden="1">'2017 год Приложение 3'!$A$11:$F$371</definedName>
    <definedName name="Z_91950569_3719_458D_B0AB_7E6F43EB965E_.wvu.FilterData" localSheetId="1" hidden="1">'2017 год Приложение  4'!$A$11:$G$401</definedName>
    <definedName name="Z_91950569_3719_458D_B0AB_7E6F43EB965E_.wvu.FilterData" localSheetId="0" hidden="1">'2017 год Приложение 3'!$A$11:$F$371</definedName>
    <definedName name="Z_92053A4E_9CDE_49B6_84E2_A66F9B55B321_.wvu.FilterData" localSheetId="1" hidden="1">'2017 год Приложение  4'!$A$11:$G$401</definedName>
    <definedName name="Z_9550964E_D481_4054_9F8C_4344C60CDD4A_.wvu.FilterData" localSheetId="0" hidden="1">'2017 год Приложение 3'!$A$10:$F$292</definedName>
    <definedName name="Z_95B72C2D_CC9A_400B_A011_7820247D03F7_.wvu.FilterData" localSheetId="1" hidden="1">'2017 год Приложение  4'!$A$11:$K$401</definedName>
    <definedName name="Z_99D7FC19_C797_4B09_B96F_CFD09470E952_.wvu.FilterData" localSheetId="1" hidden="1">'2017 год Приложение  4'!$A$11:$G$401</definedName>
    <definedName name="Z_9B2E9A1B_49ED_4D0B_814E_D9F65EE0C4C1_.wvu.FilterData" localSheetId="1" hidden="1">'2017 год Приложение  4'!$A$11:$G$401</definedName>
    <definedName name="Z_9B8BCBB1_0EDA_4E90_BBC4_165B2DE61ED6_.wvu.FilterData" localSheetId="0" hidden="1">'2017 год Приложение 3'!$A$12:$F$292</definedName>
    <definedName name="Z_9DA27F9D_67A1_4DD1_8B09_A27C85D1E3A8_.wvu.FilterData" localSheetId="0" hidden="1">'2017 год Приложение 3'!$A$11:$F$371</definedName>
    <definedName name="Z_9E25EEB0_68DE_4D84_AA9E_E153DF655F3F_.wvu.FilterData" localSheetId="1" hidden="1">'2017 год Приложение  4'!$A$11:$G$401</definedName>
    <definedName name="Z_9EA355AC_ACF5_42D1_8703_ACB42E575811_.wvu.FilterData" localSheetId="1" hidden="1">'2017 год Приложение  4'!$A$10:$K$401</definedName>
    <definedName name="Z_9EA355AC_ACF5_42D1_8703_ACB42E575811_.wvu.FilterData" localSheetId="0" hidden="1">'2017 год Приложение 3'!$A$10:$F$371</definedName>
    <definedName name="Z_9EE5CA45_63F7_469B_B5F6_ADDF05EA3BC4_.wvu.FilterData" localSheetId="1" hidden="1">'2017 год Приложение  4'!$A$11:$K$401</definedName>
    <definedName name="Z_9F1D7F01_07CC_4860_B0F3_FACC91FB0B8B_.wvu.FilterData" localSheetId="0" hidden="1">'2017 год Приложение 3'!$A$12:$D$257</definedName>
    <definedName name="Z_9FED5B58_6DFB_4AED_9587_48FFDBC76219_.wvu.FilterData" localSheetId="1" hidden="1">'2017 год Приложение  4'!$A$11:$G$401</definedName>
    <definedName name="Z_A19698F4_0C5B_4B92_B970_672ECC4A1352_.wvu.FilterData" localSheetId="1" hidden="1">'2017 год Приложение  4'!$A$11:$E$401</definedName>
    <definedName name="Z_A19698F4_0C5B_4B92_B970_672ECC4A1352_.wvu.FilterData" localSheetId="0" hidden="1">'2017 год Приложение 3'!$A$11:$F$371</definedName>
    <definedName name="Z_A2B31C78_84DB_47B8_A0ED_D9E400FC5E11_.wvu.FilterData" localSheetId="1" hidden="1">'2017 год Приложение  4'!$A$11:$K$401</definedName>
    <definedName name="Z_A2B31C78_84DB_47B8_A0ED_D9E400FC5E11_.wvu.FilterData" localSheetId="0" hidden="1">'2017 год Приложение 3'!$A$11:$F$371</definedName>
    <definedName name="Z_A650396F_79B4_4B7C_9702_43CBED7DB898_.wvu.FilterData" localSheetId="1" hidden="1">'2017 год Приложение  4'!$A$11:$K$401</definedName>
    <definedName name="Z_A6EDA6AB_892A_41FC_80E6_005AF0ECC3B0_.wvu.FilterData" localSheetId="1" hidden="1">'2017 год Приложение  4'!$A$12:$K$401</definedName>
    <definedName name="Z_A6EDA6AB_892A_41FC_80E6_005AF0ECC3B0_.wvu.FilterData" localSheetId="0" hidden="1">'2017 год Приложение 3'!$A$11:$F$371</definedName>
    <definedName name="Z_A7289A43_FAB0_4BBF_BE44_1FE7F38D66E2_.wvu.FilterData" localSheetId="0" hidden="1">'2017 год Приложение 3'!$A$12:$D$257</definedName>
    <definedName name="Z_A7AB68EB_0C36_44AC_AFA4_D4EEDD6F2587_.wvu.FilterData" localSheetId="1" hidden="1">'2017 год Приложение  4'!$A$11:$E$401</definedName>
    <definedName name="Z_A926D13F_0B0D_4E83_9405_D363E37D0348_.wvu.FilterData" localSheetId="0" hidden="1">'2017 год Приложение 3'!$A$12:$D$257</definedName>
    <definedName name="Z_A9E291C5_5EEB_4FD7_BCBD_6208C6D7B0F8_.wvu.FilterData" localSheetId="1" hidden="1">'2017 год Приложение  4'!$A$11:$E$401</definedName>
    <definedName name="Z_A9E291C5_5EEB_4FD7_BCBD_6208C6D7B0F8_.wvu.FilterData" localSheetId="0" hidden="1">'2017 год Приложение 3'!$A$11:$F$371</definedName>
    <definedName name="Z_AAC793E5_144D_410A_8279_F7946D2AF41A_.wvu.FilterData" localSheetId="0" hidden="1">'2017 год Приложение 3'!$A$12:$D$257</definedName>
    <definedName name="Z_AC9AFD28_10D8_4670_A912_DDB893A211D1_.wvu.FilterData" localSheetId="1" hidden="1">'2017 год Приложение  4'!$A$11:$K$401</definedName>
    <definedName name="Z_AC9AFD28_10D8_4670_A912_DDB893A211D1_.wvu.FilterData" localSheetId="0" hidden="1">'2017 год Приложение 3'!$A$11:$F$371</definedName>
    <definedName name="Z_AE730581_F9A0_4649_A160_E986DBCDA19C_.wvu.FilterData" localSheetId="1" hidden="1">'2017 год Приложение  4'!$A$10:$K$401</definedName>
    <definedName name="Z_AE730581_F9A0_4649_A160_E986DBCDA19C_.wvu.FilterData" localSheetId="0" hidden="1">'2017 год Приложение 3'!$A$10:$F$371</definedName>
    <definedName name="Z_AF73B45C_3F4E_4B87_A9E2_DBD75C02FF68_.wvu.FilterData" localSheetId="1" hidden="1">'2017 год Приложение  4'!$A$11:$G$401</definedName>
    <definedName name="Z_AF73B45C_3F4E_4B87_A9E2_DBD75C02FF68_.wvu.FilterData" localSheetId="0" hidden="1">'2017 год Приложение 3'!$A$11:$F$371</definedName>
    <definedName name="Z_B125367F_1C96_4D35_827A_DEFEE1EF481C_.wvu.FilterData" localSheetId="1" hidden="1">'2017 год Приложение  4'!$A$11:$G$401</definedName>
    <definedName name="Z_B55F0053_78CA_4F7F_BE68_6C331A853EC7_.wvu.FilterData" localSheetId="1" hidden="1">'2017 год Приложение  4'!$A$12:$K$401</definedName>
    <definedName name="Z_B79814D9_4A76_444F_9DA0_87988C6053D6_.wvu.FilterData" localSheetId="0" hidden="1">'2017 год Приложение 3'!$A$11:$F$371</definedName>
    <definedName name="Z_B7E8C950_FC48_4F46_94EB_50E3D7BDDB48_.wvu.FilterData" localSheetId="1" hidden="1">'2017 год Приложение  4'!$A$11:$E$401</definedName>
    <definedName name="Z_B9062BA9_20A5_4989_AABF_19FE6A65537B_.wvu.FilterData" localSheetId="1" hidden="1">'2017 год Приложение  4'!$A$11:$K$401</definedName>
    <definedName name="Z_B9062BA9_20A5_4989_AABF_19FE6A65537B_.wvu.FilterData" localSheetId="0" hidden="1">'2017 год Приложение 3'!$A$11:$F$371</definedName>
    <definedName name="Z_BA317F1F_BE01_441F_A8B2_85F003BF75B2_.wvu.FilterData" localSheetId="1" hidden="1">'2017 год Приложение  4'!$A$10:$K$401</definedName>
    <definedName name="Z_BBFF5A56_64CF_4223_9245_057727E8F581_.wvu.FilterData" localSheetId="1" hidden="1">'2017 год Приложение  4'!$A$11:$E$401</definedName>
    <definedName name="Z_BBFF5A56_64CF_4223_9245_057727E8F581_.wvu.FilterData" localSheetId="0" hidden="1">'2017 год Приложение 3'!$A$11:$F$371</definedName>
    <definedName name="Z_BCB9EA5D_CB3A_40AA_BF75_F228AA2D84CC_.wvu.FilterData" localSheetId="1" hidden="1">'2017 год Приложение  4'!$A$11:$E$401</definedName>
    <definedName name="Z_BCB9EA5D_CB3A_40AA_BF75_F228AA2D84CC_.wvu.FilterData" localSheetId="0" hidden="1">'2017 год Приложение 3'!$A$11:$F$371</definedName>
    <definedName name="Z_BD54A361_8DC5_477E_AEB8_9AAE45BFB9EE_.wvu.FilterData" localSheetId="1" hidden="1">'2017 год Приложение  4'!$A$11:$G$401</definedName>
    <definedName name="Z_C0C47C63_1E7E_4B25_A29F_CD7550CA823B_.wvu.FilterData" localSheetId="0" hidden="1">'2017 год Приложение 3'!$A$10:$F$292</definedName>
    <definedName name="Z_C0D29360_FD13_4973_8E33_952A22BF16EB_.wvu.FilterData" localSheetId="1" hidden="1">'2017 год Приложение  4'!$A$11:$E$11</definedName>
    <definedName name="Z_C1DDAE5D_89BA_4C96_A938_93F9E8D51819_.wvu.FilterData" localSheetId="1" hidden="1">'2017 год Приложение  4'!$A$11:$E$11</definedName>
    <definedName name="Z_C2DC1AAD_1A3D_4B7B_8D2B_551AC59D6585_.wvu.FilterData" localSheetId="1" hidden="1">'2017 год Приложение  4'!$A$11:$G$401</definedName>
    <definedName name="Z_C407E330_1B3A_4158_9E62_5ED9582C72C0_.wvu.FilterData" localSheetId="1" hidden="1">'2017 год Приложение  4'!$A$12:$K$401</definedName>
    <definedName name="Z_C594D5C5_096D_4C18_BDCB_87F0485F5449_.wvu.FilterData" localSheetId="1" hidden="1">'2017 год Приложение  4'!$A$12:$K$401</definedName>
    <definedName name="Z_C594D5C5_096D_4C18_BDCB_87F0485F5449_.wvu.FilterData" localSheetId="0" hidden="1">'2017 год Приложение 3'!$A$11:$F$371</definedName>
    <definedName name="Z_C63DF42A_916D_43B0_A9E5_99FBCC943E02_.wvu.FilterData" localSheetId="0" hidden="1">'2017 год Приложение 3'!$A$12:$F$292</definedName>
    <definedName name="Z_CAEC251A_F30C_4C3C_B95E_0CDCABBBBBA6_.wvu.FilterData" localSheetId="1" hidden="1">'2017 год Приложение  4'!$A$10:$K$401</definedName>
    <definedName name="Z_CAEC251A_F30C_4C3C_B95E_0CDCABBBBBA6_.wvu.FilterData" localSheetId="0" hidden="1">'2017 год Приложение 3'!$A$10:$F$371</definedName>
    <definedName name="Z_CD629787_DE9E_41E9_98D2_872390B88852_.wvu.FilterData" localSheetId="1" hidden="1">'2017 год Приложение  4'!$A$11:$E$401</definedName>
    <definedName name="Z_CED2E9B6_1773_495E_A3FD_92F54F21EE7D_.wvu.FilterData" localSheetId="1" hidden="1">'2017 год Приложение  4'!$A$10:$K$401</definedName>
    <definedName name="Z_CF7852E9_12A8_41A3_B1FA_248F70E5DC37_.wvu.FilterData" localSheetId="1" hidden="1">'2017 год Приложение  4'!$A$10:$K$401</definedName>
    <definedName name="Z_CF7852E9_12A8_41A3_B1FA_248F70E5DC37_.wvu.FilterData" localSheetId="0" hidden="1">'2017 год Приложение 3'!$A$10:$F$371</definedName>
    <definedName name="Z_D1B917BC_3220_432E_A965_9E7239D6A385_.wvu.FilterData" localSheetId="0" hidden="1">'2017 год Приложение 3'!$A$11:$F$292</definedName>
    <definedName name="Z_D5FAF748_0D0C_4359_BAF7_A8AC21E2030F_.wvu.FilterData" localSheetId="0" hidden="1">'2017 год Приложение 3'!$A$11:$F$371</definedName>
    <definedName name="Z_DA10F9D2_08DA_4FB8_967C_06A319AB7BED_.wvu.FilterData" localSheetId="1" hidden="1">'2017 год Приложение  4'!$A$11:$E$401</definedName>
    <definedName name="Z_DC642106_6C11_487B_A10A_67D65C44C59E_.wvu.FilterData" localSheetId="1" hidden="1">'2017 год Приложение  4'!$A$11:$G$401</definedName>
    <definedName name="Z_DDD8C4AB_CB3C_48E6_9763_42557181A0AF_.wvu.FilterData" localSheetId="1" hidden="1">'2017 год Приложение  4'!$A$11:$G$401</definedName>
    <definedName name="Z_DDD8C4AB_CB3C_48E6_9763_42557181A0AF_.wvu.FilterData" localSheetId="0" hidden="1">'2017 год Приложение 3'!$A$11:$F$371</definedName>
    <definedName name="Z_E3C6713E_8023_4AA9_8A29_3AE879C33232_.wvu.FilterData" localSheetId="1" hidden="1">'2017 год Приложение  4'!$A$11:$G$401</definedName>
    <definedName name="Z_E5281637_3B26_479E_BF0F_EBD3A6ED1870_.wvu.FilterData" localSheetId="1" hidden="1">'2017 год Приложение  4'!$A$10:$K$401</definedName>
    <definedName name="Z_E5281637_3B26_479E_BF0F_EBD3A6ED1870_.wvu.FilterData" localSheetId="0" hidden="1">'2017 год Приложение 3'!$A$10:$F$371</definedName>
    <definedName name="Z_E99CA35F_295B_49B3_8AA9_D1FBDEF4F038_.wvu.FilterData" localSheetId="1" hidden="1">'2017 год Приложение  4'!$A$11:$G$401</definedName>
    <definedName name="Z_E99CA35F_295B_49B3_8AA9_D1FBDEF4F038_.wvu.FilterData" localSheetId="0" hidden="1">'2017 год Приложение 3'!$A$11:$F$371</definedName>
    <definedName name="Z_EA7E325E_E9C4_43C2_8F94_8A4CD3295385_.wvu.FilterData" localSheetId="1" hidden="1">'2017 год Приложение  4'!$A$10:$K$401</definedName>
    <definedName name="Z_EA7E325E_E9C4_43C2_8F94_8A4CD3295385_.wvu.FilterData" localSheetId="0" hidden="1">'2017 год Приложение 3'!$A$10:$F$371</definedName>
    <definedName name="Z_EA7E325E_E9C4_43C2_8F94_8A4CD3295385_.wvu.PrintArea" localSheetId="1" hidden="1">'2017 год Приложение  4'!$A$4:$E$401</definedName>
    <definedName name="Z_EA7E325E_E9C4_43C2_8F94_8A4CD3295385_.wvu.PrintArea" localSheetId="0" hidden="1">'2017 год Приложение 3'!$A$4:$D$371</definedName>
    <definedName name="Z_EA7E325E_E9C4_43C2_8F94_8A4CD3295385_.wvu.Rows" localSheetId="1" hidden="1">'2017 год Приложение  4'!#REF!,'2017 год Приложение  4'!#REF!</definedName>
    <definedName name="Z_EA8E9EA7_8D3C_4793_82D3_53C8283F6613_.wvu.FilterData" localSheetId="1" hidden="1">'2017 год Приложение  4'!$A$11:$G$401</definedName>
    <definedName name="Z_EA8E9EA7_8D3C_4793_82D3_53C8283F6613_.wvu.FilterData" localSheetId="0" hidden="1">'2017 год Приложение 3'!$A$11:$F$371</definedName>
    <definedName name="Z_EB1F9754_81A4_4300_9136_C4584DE5BB80_.wvu.FilterData" localSheetId="1" hidden="1">'2017 год Приложение  4'!$A$12:$K$401</definedName>
    <definedName name="Z_EB1F9754_81A4_4300_9136_C4584DE5BB80_.wvu.FilterData" localSheetId="0" hidden="1">'2017 год Приложение 3'!$A$11:$F$371</definedName>
    <definedName name="Z_EC1C063C_6B0A_462C_AA57_E835F386C4D8_.wvu.FilterData" localSheetId="1" hidden="1">'2017 год Приложение  4'!$A$11:$K$401</definedName>
    <definedName name="Z_ED7D03B9_EBA8_422D_9F4A_BBCCD5E098E3_.wvu.FilterData" localSheetId="0" hidden="1">'2017 год Приложение 3'!$A$11:$F$371</definedName>
    <definedName name="Z_F0AEB904_EDFD_4DA8_8E45_5B132DA87D24_.wvu.FilterData" localSheetId="1" hidden="1">'2017 год Приложение  4'!$A$11:$E$401</definedName>
    <definedName name="Z_F1E5C7C7_BAE3_458A_84FB_35E70B388DF5_.wvu.FilterData" localSheetId="0" hidden="1">'2017 год Приложение 3'!$A$12:$D$257</definedName>
    <definedName name="Z_F6122843_35FD_4DE2_8960_1676DA0EFE93_.wvu.FilterData" localSheetId="0" hidden="1">'2017 год Приложение 3'!$A$12:$D$257</definedName>
    <definedName name="Z_F77A56A8_A75D_4749_83E7_A46F30372FC7_.wvu.FilterData" localSheetId="0" hidden="1">'2017 год Приложение 3'!$A$12:$D$257</definedName>
    <definedName name="Z_F9510B3D_5733_4A2F_AD41_8D719DE08040_.wvu.FilterData" localSheetId="1" hidden="1">'2017 год Приложение  4'!$A$11:$E$401</definedName>
    <definedName name="Z_F9510B3D_5733_4A2F_AD41_8D719DE08040_.wvu.FilterData" localSheetId="0" hidden="1">'2017 год Приложение 3'!$A$11:$F$371</definedName>
    <definedName name="Z_F9510B3D_5733_4A2F_AD41_8D719DE08040_.wvu.PrintArea" localSheetId="1" hidden="1">'2017 год Приложение  4'!$A$4:$E$401</definedName>
    <definedName name="Z_F9510B3D_5733_4A2F_AD41_8D719DE08040_.wvu.PrintArea" localSheetId="0" hidden="1">'2017 год Приложение 3'!$A$4:$D$371</definedName>
    <definedName name="Z_FAEB8D12_6F02_4D2A_85DF_FFFD885E80DE_.wvu.FilterData" localSheetId="1" hidden="1">'2017 год Приложение  4'!$A$11:$E$401</definedName>
    <definedName name="Z_FAEB8D12_6F02_4D2A_85DF_FFFD885E80DE_.wvu.FilterData" localSheetId="0" hidden="1">'2017 год Приложение 3'!$A$11:$F$371</definedName>
    <definedName name="Z_FFA87C71_667A_4282_B3E9_0239568B872F_.wvu.FilterData" localSheetId="1" hidden="1">'2017 год Приложение  4'!$A$11:$K$401</definedName>
    <definedName name="Z_FFA87C71_667A_4282_B3E9_0239568B872F_.wvu.FilterData" localSheetId="0" hidden="1">'2017 год Приложение 3'!$A$11:$F$371</definedName>
  </definedNames>
  <calcPr fullCalcOnLoad="1"/>
</workbook>
</file>

<file path=xl/sharedStrings.xml><?xml version="1.0" encoding="utf-8"?>
<sst xmlns="http://schemas.openxmlformats.org/spreadsheetml/2006/main" count="2366" uniqueCount="393">
  <si>
    <t/>
  </si>
  <si>
    <t>ЦСР</t>
  </si>
  <si>
    <t>ВР</t>
  </si>
  <si>
    <t>Наименование</t>
  </si>
  <si>
    <t>1</t>
  </si>
  <si>
    <t>2</t>
  </si>
  <si>
    <t>3</t>
  </si>
  <si>
    <t>4</t>
  </si>
  <si>
    <t>Всего</t>
  </si>
  <si>
    <t>Сумма
(тыс. рублей)</t>
  </si>
  <si>
    <t>Приложение 3</t>
  </si>
  <si>
    <t>200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</si>
  <si>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</si>
  <si>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</si>
  <si>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600</t>
  </si>
  <si>
    <t>800</t>
  </si>
  <si>
    <t>Закупка товаров, работ и услуг для государственных (муниципальных) нужд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</si>
  <si>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</si>
  <si>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</si>
  <si>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</si>
  <si>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300</t>
  </si>
  <si>
    <t>Вовлечение муниципального имущества в экономический оборот</t>
  </si>
  <si>
    <t>Реализация прочих функций, связанных с муниципальным управление</t>
  </si>
  <si>
    <t>Внедрение современных технологий обучения специалистов органов МСУ</t>
  </si>
  <si>
    <t>Развитие и поддержка актуального состояния портала администрации МО и сайтов муниципальных учреждений (8-ФЗ,83-ФЗ и пр.)</t>
  </si>
  <si>
    <t>Автоматизация и модернизация рабочих мест специалистов администрации МО и муниципальных учреждений, осуществляющих работу с государственными и муниципальными информационными системами</t>
  </si>
  <si>
    <t>Обеспечение функций муниципальных органов</t>
  </si>
  <si>
    <t>Поддержка малых форм хозяйствования</t>
  </si>
  <si>
    <t>400</t>
  </si>
  <si>
    <t>Обеспечение деятельности (оказание услуг) муниципальных организаций</t>
  </si>
  <si>
    <t>Укрепление и модернизация материально-технической базы дошкольных образовательных организаций</t>
  </si>
  <si>
    <t>Социальное обеспечение и иные выплаты населению</t>
  </si>
  <si>
    <t>Укрепление и модернизация материально-технической базы общеобразовательных организаций</t>
  </si>
  <si>
    <t>Капитальные вложения в объекты недвижимого имущества государственной (муниципальной) собственности</t>
  </si>
  <si>
    <t>Обеспечение деятельности (оказание услуг) подведомственных казенных учркждений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</si>
  <si>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</si>
  <si>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</si>
  <si>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 xml:space="preserve">Руководство и управление в сфере установленных функций органов местного самоуправления </t>
  </si>
  <si>
    <t xml:space="preserve">Содействие в организации охраны общественного порядка </t>
  </si>
  <si>
    <t>Проведение мероприятий, направленных на профилактику преступлений экстремисткого и террористического характера</t>
  </si>
  <si>
    <t xml:space="preserve"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семье. </t>
  </si>
  <si>
    <t>Предоставление субсидий общественным некоммерческим организациям на частичное финансовое обеспечение расходов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</si>
  <si>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</si>
  <si>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</si>
  <si>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Обустройство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</si>
  <si>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</si>
  <si>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Развитие физкультурно-оздоровительной и спортивной работы</t>
  </si>
  <si>
    <t>Организация, проведение физкультурных и спортивно-массовых мероприятий</t>
  </si>
  <si>
    <t>Межбюджетные трансферты</t>
  </si>
  <si>
    <t>500</t>
  </si>
  <si>
    <t xml:space="preserve">Дотации на выравнивание бюджетной обеспеченности поселений </t>
  </si>
  <si>
    <t>Поддержка мер по обеспечению сбалансированности местных бюджетов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</si>
  <si>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</si>
  <si>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Субвенции на 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</si>
  <si>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и ремонту объектов коммунальной инфраструктуры</t>
  </si>
  <si>
    <t>Внедрение энергосберегающих технологий в муниципальных организациях</t>
  </si>
  <si>
    <t>Реализация прочих функций, связанных с муниципальным управлением</t>
  </si>
  <si>
    <t>Обеспечение деятельности (оказание услуг) муниципальных учреждений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</si>
  <si>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</si>
  <si>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дополнительного образования детей в области искусств</t>
  </si>
  <si>
    <t>Оказание муниципальных услуг (выполнение работ) учреждениями культурно-досугового типа</t>
  </si>
  <si>
    <t>Муниципальная  программа "Развитие физической культуры и спорта МО МР "Печора"</t>
  </si>
  <si>
    <t>Оказание муниципальных услуг (выполнение работ) физкультурно-спортивным учреждением</t>
  </si>
  <si>
    <t>Обеспечение деятельности (оказание услуг) подведомственных казенных учреждений</t>
  </si>
  <si>
    <t>Подпрограмма "Укрепление правопорядка,защита населения и территории МО МР "Печора"  от чрезвычайных ситуаций"</t>
  </si>
  <si>
    <t>Участие в организации временного трудоустройства безработных граждан, испытывающих трудности в поиске работы и несовершеннолетних граждан в возрасте от 14 до 18 лет в свободное от учебы время</t>
  </si>
  <si>
    <t>Участие в организации проведения оплачиваемых общественных работ</t>
  </si>
  <si>
    <t>Признание прав, регулирование отношений по имуществу для муниципальных нужд и оптимизация состава (структуры) муниципального имущества</t>
  </si>
  <si>
    <t>Резервный фонд администрации муниципального района "Печора" по предупреждению и ликвидации чрезвычайных ситуаций и последствий стихийных бедствий</t>
  </si>
  <si>
    <t>Обеспечение мероприятий по капитальному ремонту  многоквартирных домов</t>
  </si>
  <si>
    <t>Подпрограмма "Энергосбережение и повышение энергетической эффективности на территории муниципального района "Печора"</t>
  </si>
  <si>
    <t>Обеспечение мероприятий, направленных на энергосбережение жилищно-коммунальных услуг</t>
  </si>
  <si>
    <t>Муниципальная  программа "Развитие экономики МО МР "Печора"</t>
  </si>
  <si>
    <t>Подпрограмма "Развитие и поддержка малого и среднего предпринимательства в муниципальном районе "Печора"</t>
  </si>
  <si>
    <t>Муниципальная  программа "Развитие агропромышленного и рыбохозяйственного комплексов МО МР "Печора"</t>
  </si>
  <si>
    <t>Муниципальная  программа "Жилье, жилищно-коммунальное хозяйство и территориальное развитие МО МР "Печора"</t>
  </si>
  <si>
    <t>Обеспечение информационной безопасности в КСПД</t>
  </si>
  <si>
    <t>Реализация государственных функций, связанных с общегосударственным управлением</t>
  </si>
  <si>
    <t>Выплаты в соответствии с Решением Совета МР "Печора" от 11 февраля 2014 "О наградах муниципального образования муниципального района "Печора"</t>
  </si>
  <si>
    <t>Повышение уровня благоустройства и качества городской среды</t>
  </si>
  <si>
    <t>Обеспечение функций казенных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</si>
  <si>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</si>
  <si>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</si>
  <si>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</si>
  <si>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</si>
  <si>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</si>
  <si>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Социальное обеспечение и иные выплаты населению</t>
  </si>
  <si>
    <t>Подпрограмма "Комплексное освоение и развитие территорий в целях жилищного строительства на территории МО МР "Печора"</t>
  </si>
  <si>
    <t>Подпрограмма "Обеспечение создания условий для реализации муниципальной программы"</t>
  </si>
  <si>
    <t>Подпрограмма "Улучшение состояния жилищно-коммунального комплекса на территории МО МР "Печора"</t>
  </si>
  <si>
    <t>Подпрограмма "Электронный муниципалитет"</t>
  </si>
  <si>
    <t>Подпрограмма "Развитие сельского хозяйства и рыбоводства на территории МО МР "Печора"</t>
  </si>
  <si>
    <t>Муниципальная  программа "Развитие образования МО МР "Печора"</t>
  </si>
  <si>
    <t>Подпрограмма "Развитие системы общего образования на территории МО МР "Печора"</t>
  </si>
  <si>
    <t>Подпрограмма "Дети и молодежь МО МР "Печора"</t>
  </si>
  <si>
    <t>Подпрограмма "Оздоровление, отдых детей и трудоустройство подростков МО МР "Печора"</t>
  </si>
  <si>
    <t>Муниципальная программа "Развитие культуры и туризма на территории МО МР "Печора"</t>
  </si>
  <si>
    <t>Муниципальная  программа "Развитие системы муниципального управления МО МР "Печора"</t>
  </si>
  <si>
    <t>Подпрограмма "Управление муниципальным финансами и муниципальным долгом МО МР "Печора"</t>
  </si>
  <si>
    <t>Подпрограмма "Управление муниципальным имуществом МО МР "Печора"</t>
  </si>
  <si>
    <t>Подпрограмма "Муниципальное управление  МР "Печора"</t>
  </si>
  <si>
    <t>Подпрограмма "Противодействие коррупции в МО МР "Печора"</t>
  </si>
  <si>
    <t>Муниципальная  программа "Безопасность жизнедеятельности населения МО МР "Печора"</t>
  </si>
  <si>
    <t>Подпрограмма "Охрана окружающей среды на территории МО МР "Печора"</t>
  </si>
  <si>
    <t>Муниципальная  программа "Социальное развитие МО МР "Печора"</t>
  </si>
  <si>
    <t>Подпрограмма "Содействие занятости населения МО МР "Печора"</t>
  </si>
  <si>
    <t>Подпрограмма "Социальная поддержка отдельных категорий граждан, развитие и укрепление института семьи на территории МО МР "Печора"</t>
  </si>
  <si>
    <t>Подпрограмма "Поддержка некоммерческих общественных организаций МО МР "Печора"</t>
  </si>
  <si>
    <t>Подпрограмма "Профилактика терроризма и экстремизма на территории МО МР "Печора"</t>
  </si>
  <si>
    <t>Подпрограмма "Развитие системы дошкольного образования на территории МО МР "Печора"</t>
  </si>
  <si>
    <t>Пропаганда антикоррупционного поведения, формирование нетерпимого отношения к коррупции</t>
  </si>
  <si>
    <t>Проект "Финансовая поддержка одарённых детей Печоры"</t>
  </si>
  <si>
    <t xml:space="preserve">Социальное обеспечение и иные выплаты населению
</t>
  </si>
  <si>
    <t>Приложение 5</t>
  </si>
  <si>
    <t>КВСР</t>
  </si>
  <si>
    <t>921</t>
  </si>
  <si>
    <t xml:space="preserve">Руководитель контрольно-счетной комиссии муниципального района "Печора" </t>
  </si>
  <si>
    <t>923</t>
  </si>
  <si>
    <t>Подпргорамма "Комплексное освоение и развитие территорий в целях жилищного строительства на территории МО МР "Печора"</t>
  </si>
  <si>
    <t>Попаганда антикоррупционного поведения, формирование нетерпимого отношения к коррупции</t>
  </si>
  <si>
    <t>Подпрограмма "Укрепление правопорядка, защита населения и территории МО МР "Печора"  от чрезвычайных ситуаций"</t>
  </si>
  <si>
    <t>Подпрограмма "Профилактика терроризма и экстремизма на территории МО МР "Печора""</t>
  </si>
  <si>
    <t>Муниципальная  программа "Социальное развитие МО МР "Печора""</t>
  </si>
  <si>
    <t>Управление культуры и туризма муниципального района "Печора"</t>
  </si>
  <si>
    <t>956</t>
  </si>
  <si>
    <t xml:space="preserve">956 </t>
  </si>
  <si>
    <t>Комитет по управлению муниципальной собственностью муниципального района "Печора"</t>
  </si>
  <si>
    <t>963</t>
  </si>
  <si>
    <t>Управление образования муниципального района "Печора"</t>
  </si>
  <si>
    <t>975</t>
  </si>
  <si>
    <t>Подрограмма "Развитие системы дошкольного образования на территории МО МР "Печора"</t>
  </si>
  <si>
    <t>Меры социальной поддержки специалистов муниципальных организаций образования, работающих и проживающих в сельских населённых пунктах и посёлках городского типа МО МР "Печора"</t>
  </si>
  <si>
    <t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</t>
  </si>
  <si>
    <t>Управление финансов муниципального района "Печора"</t>
  </si>
  <si>
    <t>992</t>
  </si>
  <si>
    <t>Дотации на выравнивание бюджетной обеспеченности поселений муниципального района "Печора"</t>
  </si>
  <si>
    <t>Совет муниципального района "Печора"</t>
  </si>
  <si>
    <t>Администрация муниципального района "Печора"</t>
  </si>
  <si>
    <t>Подпрограмма "Повышение безопасности дорожного движения"</t>
  </si>
  <si>
    <t>Содействие в проведении профилактических, пропагандистких акций, конкурсов, мероприятий направленных на укрепление дисциплины участников дорожного движения , формирования у них стереотипов законопослушного поведения на дороге</t>
  </si>
  <si>
    <t>Оснащение образовательных организаций оборудованием , позволяющим в игровой форме формировать навыки безопасного поведения улично-дорожной сети ( в том числе обустройство мини-улиц и авто-городков)</t>
  </si>
  <si>
    <t>Содействие в проведении мероприятий с детьми по профилактике детского дорожно-транспортного травматизма и обеспечению безопасному участию в дорожном движении</t>
  </si>
  <si>
    <t>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</si>
  <si>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Военно-патриотическое воспитание молодёжи допризывного возраста</t>
  </si>
  <si>
    <t>Стимулирование активного участия молодёжи в общественной жизни и профилактика негативных тенденций в молодёжной среде</t>
  </si>
  <si>
    <t>01 0 00 00000</t>
  </si>
  <si>
    <t>01 3 00 00000</t>
  </si>
  <si>
    <t>99 0 00 51180</t>
  </si>
  <si>
    <t>99 0 00 59300</t>
  </si>
  <si>
    <t>99 0 00 00000</t>
  </si>
  <si>
    <t>99 0 00 91020</t>
  </si>
  <si>
    <t>99 0 00 91030</t>
  </si>
  <si>
    <t>99 0 00 73090</t>
  </si>
  <si>
    <t>99 0 00 73100</t>
  </si>
  <si>
    <t>99 0 00 73110</t>
  </si>
  <si>
    <t>99 0 00 73150</t>
  </si>
  <si>
    <t>99 0 00 73160</t>
  </si>
  <si>
    <t>99 0 00 02110</t>
  </si>
  <si>
    <t>99 0 00 63220</t>
  </si>
  <si>
    <t>99 0 00 02040</t>
  </si>
  <si>
    <t>99 0 00 02020</t>
  </si>
  <si>
    <t>99 0 00 02030</t>
  </si>
  <si>
    <t>99 0 00 99271</t>
  </si>
  <si>
    <t>04 1 11 00000</t>
  </si>
  <si>
    <t>04 0 00 00000</t>
  </si>
  <si>
    <t>04 1 00 00000</t>
  </si>
  <si>
    <t>04 1 13 00000</t>
  </si>
  <si>
    <t>04 1 12 73010</t>
  </si>
  <si>
    <t>04 1 15 73020</t>
  </si>
  <si>
    <t>04 1 18 73190</t>
  </si>
  <si>
    <t>04 2 00 00000</t>
  </si>
  <si>
    <t>04 2 11 00000</t>
  </si>
  <si>
    <t>04 2 18 00000</t>
  </si>
  <si>
    <t>04 2 12 73010</t>
  </si>
  <si>
    <t>04 2 19 73190</t>
  </si>
  <si>
    <t>04 3 00 00000</t>
  </si>
  <si>
    <t>04 3 11 00000</t>
  </si>
  <si>
    <t>04 3 17 73190</t>
  </si>
  <si>
    <t>04 5 00 00000</t>
  </si>
  <si>
    <t>04 5 11 00000</t>
  </si>
  <si>
    <t>04 5 12 00000</t>
  </si>
  <si>
    <t>04 2 13 00000</t>
  </si>
  <si>
    <t>04 3 16 00000</t>
  </si>
  <si>
    <t>04 3 31 00000</t>
  </si>
  <si>
    <t>04 3 42 00000</t>
  </si>
  <si>
    <t>04 4 00 00000</t>
  </si>
  <si>
    <t xml:space="preserve"> 04 5 12 00000</t>
  </si>
  <si>
    <t>08 4 00 00000</t>
  </si>
  <si>
    <t>08 0 00 00000</t>
  </si>
  <si>
    <t>09 2 00 00000</t>
  </si>
  <si>
    <t>05 0 11 00000</t>
  </si>
  <si>
    <t>05 0 00 00000</t>
  </si>
  <si>
    <t>05 0 21 00000</t>
  </si>
  <si>
    <t>05 0 22 00000</t>
  </si>
  <si>
    <t>05 0 41 00000</t>
  </si>
  <si>
    <t>05 0 43 00000</t>
  </si>
  <si>
    <t>06 0 00 00000</t>
  </si>
  <si>
    <t>06 0 21 00000</t>
  </si>
  <si>
    <t>06 0 23 00000</t>
  </si>
  <si>
    <t>06 0 51 00000</t>
  </si>
  <si>
    <t>08 1 00 00000</t>
  </si>
  <si>
    <r>
      <t>08 1 2</t>
    </r>
    <r>
      <rPr>
        <sz val="12"/>
        <rFont val="Times New Roman"/>
        <family val="1"/>
      </rPr>
      <t>1 00000</t>
    </r>
  </si>
  <si>
    <t>08 2 00 00000</t>
  </si>
  <si>
    <r>
      <t>08 2 1</t>
    </r>
    <r>
      <rPr>
        <sz val="12"/>
        <rFont val="Times New Roman"/>
        <family val="1"/>
      </rPr>
      <t>1 00000</t>
    </r>
  </si>
  <si>
    <r>
      <t>08 2 32</t>
    </r>
    <r>
      <rPr>
        <sz val="12"/>
        <rFont val="Times New Roman"/>
        <family val="1"/>
      </rPr>
      <t xml:space="preserve"> 00000</t>
    </r>
  </si>
  <si>
    <r>
      <t>08 4 11</t>
    </r>
    <r>
      <rPr>
        <sz val="12"/>
        <rFont val="Times New Roman"/>
        <family val="1"/>
      </rPr>
      <t xml:space="preserve"> 00000</t>
    </r>
  </si>
  <si>
    <t>08 5 00 00000</t>
  </si>
  <si>
    <r>
      <t>08 5 11</t>
    </r>
    <r>
      <rPr>
        <sz val="12"/>
        <rFont val="Times New Roman"/>
        <family val="1"/>
      </rPr>
      <t xml:space="preserve"> 00000</t>
    </r>
  </si>
  <si>
    <r>
      <t>08 5 21</t>
    </r>
    <r>
      <rPr>
        <sz val="12"/>
        <rFont val="Times New Roman"/>
        <family val="1"/>
      </rPr>
      <t xml:space="preserve"> 00000</t>
    </r>
  </si>
  <si>
    <r>
      <t>08 5 22</t>
    </r>
    <r>
      <rPr>
        <sz val="12"/>
        <rFont val="Times New Roman"/>
        <family val="1"/>
      </rPr>
      <t xml:space="preserve"> 00000</t>
    </r>
  </si>
  <si>
    <t>02 0 00 00000</t>
  </si>
  <si>
    <t>02 1 00 00000</t>
  </si>
  <si>
    <r>
      <t xml:space="preserve">02 1 </t>
    </r>
    <r>
      <rPr>
        <sz val="12"/>
        <rFont val="Times New Roman"/>
        <family val="1"/>
      </rPr>
      <t>12 00000</t>
    </r>
  </si>
  <si>
    <t>02 2 00 00000</t>
  </si>
  <si>
    <t>07 0 00 00000</t>
  </si>
  <si>
    <t>07 1 00 00000</t>
  </si>
  <si>
    <t>07 1 31 00000</t>
  </si>
  <si>
    <t>07 2 00 00000</t>
  </si>
  <si>
    <t>07 2 11 00000</t>
  </si>
  <si>
    <t>07 2 21 00000</t>
  </si>
  <si>
    <t>07 2 31 00000</t>
  </si>
  <si>
    <t>07 2 32 00000</t>
  </si>
  <si>
    <t>07 3 00 00000</t>
  </si>
  <si>
    <t>07 3 21 00000</t>
  </si>
  <si>
    <t>07 3 71 00000</t>
  </si>
  <si>
    <t>07 3 72 00000</t>
  </si>
  <si>
    <t>07 3 79 00000</t>
  </si>
  <si>
    <t>07 4 00 00000</t>
  </si>
  <si>
    <t>07 4 12 00000</t>
  </si>
  <si>
    <t>07 4 45 00000</t>
  </si>
  <si>
    <t>07 4 54 00000</t>
  </si>
  <si>
    <t>07 5 00 00000</t>
  </si>
  <si>
    <t>07 5 12 00000</t>
  </si>
  <si>
    <t>07 3 74 73040</t>
  </si>
  <si>
    <t>07 3 76 73070</t>
  </si>
  <si>
    <t>07 3 77 73080</t>
  </si>
  <si>
    <t>07 3 78 73120</t>
  </si>
  <si>
    <t>09 0 00 00000</t>
  </si>
  <si>
    <t>09 1 00 00000</t>
  </si>
  <si>
    <t>09 1 11 00000</t>
  </si>
  <si>
    <t>09 1 12 00000</t>
  </si>
  <si>
    <t>09 2 11 00000</t>
  </si>
  <si>
    <t>09 3 00 00000</t>
  </si>
  <si>
    <t>09 3 11 00000</t>
  </si>
  <si>
    <t>09 2 32 51350</t>
  </si>
  <si>
    <t>09 2 31 R0820</t>
  </si>
  <si>
    <t>03 0 00 00000</t>
  </si>
  <si>
    <t>03 1 00 00000</t>
  </si>
  <si>
    <t>03 1 14 00000</t>
  </si>
  <si>
    <t>03 1 16 00000</t>
  </si>
  <si>
    <t>03 2 00 00000</t>
  </si>
  <si>
    <t>03 3 00 00000</t>
  </si>
  <si>
    <t>03 3 12 00000</t>
  </si>
  <si>
    <t>03 3 13 00000</t>
  </si>
  <si>
    <t>03 3 15 00000</t>
  </si>
  <si>
    <t>03 5 00 00000</t>
  </si>
  <si>
    <t>03 5 12 00000</t>
  </si>
  <si>
    <t>03 5 13 00000</t>
  </si>
  <si>
    <t>03 1 17 00000</t>
  </si>
  <si>
    <t>03 1 19 73060</t>
  </si>
  <si>
    <t>03 1 18 73120</t>
  </si>
  <si>
    <t>Кадровое обеспечение, повышение квалификации</t>
  </si>
  <si>
    <t>05 0 25 00000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</si>
  <si>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 с учетом необходимости развития малоэтажного жилищного строительства </t>
  </si>
  <si>
    <t>03 3 12 S2210</t>
  </si>
  <si>
    <t>03 3 13 S2220</t>
  </si>
  <si>
    <t>03 3 17 S2270</t>
  </si>
  <si>
    <t>04 4 11 S2040</t>
  </si>
  <si>
    <t>03 2 21 S9602</t>
  </si>
  <si>
    <t>07 3 73 73150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</si>
  <si>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</si>
  <si>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 xml:space="preserve"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 </t>
  </si>
  <si>
    <t>08 2 32 00000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</si>
  <si>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на 2017 год</t>
  </si>
  <si>
    <t>Ведомственная структура расходов бюджета муниципального образования муниципального района "Печора" на 2017 год</t>
  </si>
  <si>
    <t>Мероприятия по проведению оздоровительной кампании детей и трудоустройству подростков</t>
  </si>
  <si>
    <t>04 2 16 S2000</t>
  </si>
  <si>
    <t>05 0 13 L0140</t>
  </si>
  <si>
    <t>06 0 52 00000</t>
  </si>
  <si>
    <t>Реализация поэтапного внедрения Всероссийского физкультурно-спортивного комплекса "Готов к труду и обороне" (ГТО)</t>
  </si>
  <si>
    <t>07 4 53 00000</t>
  </si>
  <si>
    <t>Обеспечение защиты конфидециальной информации в информационных системах</t>
  </si>
  <si>
    <t>99 0 00 27100</t>
  </si>
  <si>
    <t>Проведение ремонтно-восстановительных работ при ликвидации чрезвычайных и аварийных ситуаций на объектах жилищно-коммунального хозяйства</t>
  </si>
  <si>
    <t>99 0 00 63160</t>
  </si>
  <si>
    <t>к  решению Совета муниципального района "Печора" от 22 декабря 2016 года № 6-13/119</t>
  </si>
  <si>
    <t>изменения</t>
  </si>
  <si>
    <t>Осуществление государственных полномочий Республики Коми, предусмотренных пунктами 7 - 9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</si>
  <si>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6, 7 и 8 Закона Республики Коми "Об административной ответственности в Республике Коми"</t>
  </si>
  <si>
    <t xml:space="preserve"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"Об административной ответственности в Республике Коми"
</t>
  </si>
  <si>
    <t xml:space="preserve">Осуществление государственного полномочия Республики Коми, предусмотренного 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 </t>
  </si>
  <si>
    <t>Меры социальной поддержки специалистов муниципальных учреждений образования, культуры муниципального района "Печора", работающих и проживающих в сельских населенных пунктах и поселках городского типа</t>
  </si>
  <si>
    <t>Осуществление государственного полномочия Республики Коми, предусмотренного статьей 2 Закона Республики Коми "О наделении органов местного самоуправления в Республике Коми отдельными государственными полномочиями в сфере государственной регистрации актов гражданского состояния"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</si>
  <si>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</si>
  <si>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"Об административной ответственности в Республике Коми"</t>
  </si>
  <si>
    <t>Руководитель контрольно-счетной комиссии муниципального района "Печора"</t>
  </si>
  <si>
    <t>09 2 41 L0200</t>
  </si>
  <si>
    <t>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пунктом 4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</si>
  <si>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</si>
  <si>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09 3 12 S2430</t>
  </si>
  <si>
    <t>Осуществление переданных органами местного самоуправления полномочий по решению вопросов местного значения по участию в минимизации и (или) ликвидации последствий проявления терроризма и экстремизма в границах поселения</t>
  </si>
  <si>
    <t>99 0 00 03040</t>
  </si>
  <si>
    <t>Осуществление переданных органами местного самоуправления полномочий по решению вопросов местного значения по содействию в развитии сельскохозяйственного производства, созданию условий для развития малого и среднего предпринимательства</t>
  </si>
  <si>
    <t>99 0 00 03050</t>
  </si>
  <si>
    <t>Осуществление переданных органами местного самоуправления полномочий по решению вопросов местного значения по исполнению бюджета поселения, осуществлению контроля за его исполнением</t>
  </si>
  <si>
    <t>99 0 00 03010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</si>
  <si>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</si>
  <si>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03 2 21 09602</t>
  </si>
  <si>
    <t>03 2 21 09502</t>
  </si>
  <si>
    <t>01 3 21 L5270</t>
  </si>
  <si>
    <t xml:space="preserve">Укрепление материально-технической базы </t>
  </si>
  <si>
    <t>06 0 11 00000</t>
  </si>
  <si>
    <t>Поддержка отрасли культуры</t>
  </si>
  <si>
    <t>05 0 13 L5190</t>
  </si>
  <si>
    <t>05 0 21 L5580</t>
  </si>
  <si>
    <t>06 0 61 00000</t>
  </si>
  <si>
    <t xml:space="preserve">Предоставление социальных выплат молодым семьям на приобретение жилого помещения или создание объекта индивидуального жилищного строительства
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</si>
  <si>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</si>
  <si>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Реализация муниципальных программ (подпрограмм, основных мероприятий) поддержки социально ориентированных некоммерческих организаций</t>
  </si>
  <si>
    <t>01 3 23 S2560</t>
  </si>
  <si>
    <t>05 0 21 S2460</t>
  </si>
  <si>
    <t>04 1 11 S2020</t>
  </si>
  <si>
    <t>03 2 21 00000</t>
  </si>
  <si>
    <t>Обеспечение мероприятий по землеустройству и землепользованию</t>
  </si>
  <si>
    <t>Обеспечение мероприятий по переселению граждан из аварийного жилищного фонда</t>
  </si>
  <si>
    <t>Проведение работ связанных с подведением инженерной инфраструктуры к новым земельным участкам, предназначенным под жилищное строительство</t>
  </si>
  <si>
    <t>03 2 11 00000</t>
  </si>
  <si>
    <t>Подпрограмма  "Устойчивое развитие сельских территорий МО МР   "Печора"</t>
  </si>
  <si>
    <t>Обустройство территорий сельских поселений объектами коммунальной инфраструктуры</t>
  </si>
  <si>
    <t>02 2 13 00000</t>
  </si>
  <si>
    <t>Оказание финансовой поддержки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</si>
  <si>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99 0 00 03150</t>
  </si>
  <si>
    <t>Осуществление переданных органами местного самоуправления полномочий по решению вопросов местного значения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</si>
  <si>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99 0 00 24100</t>
  </si>
  <si>
    <t>99 0 00 03080</t>
  </si>
  <si>
    <t>Осуществление переданных органами местного самоуправления полномочий по решению вопросов местного значения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</si>
  <si>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Процентные платежи по муниципальному долгу</t>
  </si>
  <si>
    <t>99 0 00 65030</t>
  </si>
  <si>
    <t>Обслуживание государственного (муниципального) долга</t>
  </si>
  <si>
    <t>700</t>
  </si>
  <si>
    <t>03 1 20 S2410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</si>
  <si>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</si>
  <si>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09 2 31 73030</t>
  </si>
  <si>
    <t>Строительство (реконструкция) объектов инженерной инфраструктуры в сельской местности</t>
  </si>
  <si>
    <t>Экологическое воспитание и повышение уровня культуры населения в области охраны окружающей среды</t>
  </si>
  <si>
    <t>06 0 14 S2500</t>
  </si>
  <si>
    <t>Реализация народных проектов в сфере благоустройства, прошедших отбор в рамках проекта "Народный бюджет"</t>
  </si>
  <si>
    <t>03 1 22 S2480</t>
  </si>
  <si>
    <t>Реализация народных проектов в сфере образования, прошедших отбор в рамках проекта «Народный бюджет»</t>
  </si>
  <si>
    <t>Реализация народных проектов в сфере предпринимательства, прошедших отбор в рамках проекта "Народный бюджет"</t>
  </si>
  <si>
    <t>Реализация народных проектов в сфере предпринимательства, прошедших отбор  в рамках проекта "Народный бюджет"</t>
  </si>
  <si>
    <t>Реализация народных проектов в сфере культуры, прошедших отбор в рамках проекта "Народный бюджет"</t>
  </si>
  <si>
    <t>Реализация народных проектов в сфере физической культуры и спорта, прошедших отбор в рамках проекта "Народный бюджет"</t>
  </si>
  <si>
    <t>Приложение 2</t>
  </si>
  <si>
    <t>Реконструкция, капитальный ремонт и ремонт автомобильных дорог  общего пользования местного значения</t>
  </si>
  <si>
    <t>03 3 14 S2230</t>
  </si>
  <si>
    <t>Реализация мероприятий государственной программы Российской Федерации "Доступная среда" на 2011 - 2020 годы</t>
  </si>
  <si>
    <t>04 1 19 L0270</t>
  </si>
  <si>
    <t>99 0 00 27200</t>
  </si>
  <si>
    <t>Проведение мероприятий, связанных с ликвидацией последствий стихийных бедствий и других чрезвычайных ситуаций</t>
  </si>
  <si>
    <t>05 0 13 L5580</t>
  </si>
  <si>
    <t>Обеспечение развития и укрепление материально-технической базы муниципальных учреждений сферы культуры</t>
  </si>
  <si>
    <t>02 2 12 L0180</t>
  </si>
  <si>
    <t>Обеспечение развития и укрепления материально-технической базы муниципальных домов культуры</t>
  </si>
  <si>
    <t>04 2 11 S2010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</si>
  <si>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</si>
  <si>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2 13 S2010</t>
  </si>
  <si>
    <t>03 3 16 00000</t>
  </si>
  <si>
    <t>Мероприятия в области пассажирского транспорта</t>
  </si>
  <si>
    <t>99 0 00 03020</t>
  </si>
  <si>
    <t>99 0 00 03030</t>
  </si>
  <si>
    <t>Осуществление переданных органами местного самоуправления полномочий по решению вопросов местного значения по участию в предупреждении и ликвидации последствий чрезвычайных ситуаций в границах поселения</t>
  </si>
  <si>
    <t>99 0 00 03090</t>
  </si>
  <si>
    <t>Осуществление переданных органами местного самоуправления полномочий по решению вопросов местного значения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</si>
  <si>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99 0 00 03100</t>
  </si>
  <si>
    <t>Осуществление переданных органами местного самоуправления полномочий по решению вопросов местного значения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</si>
  <si>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Республике Коми</t>
  </si>
  <si>
    <t>04 3 11 S2700</t>
  </si>
  <si>
    <t>05 0 11 S2690</t>
  </si>
  <si>
    <t>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 в муниципальных образованиях Республике Коми</t>
  </si>
  <si>
    <t>05 0 21 S2690</t>
  </si>
  <si>
    <t>05 0 22 S2700</t>
  </si>
  <si>
    <t>06 0 21 S2700</t>
  </si>
  <si>
    <t>Осуществление переданных органами местного самоуправления полномочий по решению вопросов местного значения по обеспечению проживающих в поселении и нуждающихся в жилых помещениях малоимущих граждан жилыми помещениями, по организации содержания муниципального жилого фонда, по созданию условий для жилищного строительства, а также по осуществлению иных полномочий органов местного самоуправления в соответствии с жилищным законодательством</t>
  </si>
  <si>
    <t>01 3 21 S2190</t>
  </si>
  <si>
    <t>Поддержка муниципальных программ (подпрограмм), содержащих мероприятия, направленные на развитие малого и среднего предпринимательства в муниципальных образованиях, не относящихся к монопрофильным муниципальным образованиям</t>
  </si>
  <si>
    <t>Адаптация муниципальных учреждений физической культуры и спорта к обслуживанию инвалидов</t>
  </si>
  <si>
    <t>Подпрограмма "Дорожное хозяйство и транспорт " МО МР "Печора"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</si>
  <si>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</si>
  <si>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</si>
  <si>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04 3 12 00000</t>
  </si>
  <si>
    <t>Укрепление и модернизация материально-технической базы в организациях дополнительного образования</t>
  </si>
  <si>
    <t>к  решению Совета муниципального района "Печора" от 17 ноября 2017 года № 6-19/197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</si>
</sst>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\ 00\ 00"/>
    <numFmt numFmtId="187" formatCode="000"/>
    <numFmt numFmtId="188" formatCode="000000"/>
    <numFmt numFmtId="189" formatCode="0.0"/>
    <numFmt numFmtId="190" formatCode="#,##0.000"/>
    <numFmt numFmtId="191" formatCode="#,##0.0000"/>
    <numFmt numFmtId="192" formatCode="#,##0.00000"/>
  </numFmts>
  <fonts count="57">
    <font>
      <sz val="10"/>
      <name val="Arial"/>
      <family val="0"/>
    </font>
    <font>
      <sz val="8"/>
      <name val="Arial Cyr"/>
      <family val="0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3"/>
      <name val="Times New Roman CYR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dotted"/>
      <top style="thin"/>
      <bottom style="dotted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right" vertical="center"/>
    </xf>
    <xf numFmtId="49" fontId="54" fillId="0" borderId="10" xfId="0" applyNumberFormat="1" applyFont="1" applyBorder="1" applyAlignment="1">
      <alignment horizontal="center" vertical="center" wrapText="1"/>
    </xf>
    <xf numFmtId="49" fontId="11" fillId="7" borderId="10" xfId="0" applyNumberFormat="1" applyFont="1" applyFill="1" applyBorder="1" applyAlignment="1">
      <alignment horizontal="justify" vertical="center" wrapText="1"/>
    </xf>
    <xf numFmtId="49" fontId="11" fillId="7" borderId="10" xfId="0" applyNumberFormat="1" applyFont="1" applyFill="1" applyBorder="1" applyAlignment="1">
      <alignment horizontal="center" vertical="center" wrapText="1"/>
    </xf>
    <xf numFmtId="181" fontId="11" fillId="7" borderId="10" xfId="0" applyNumberFormat="1" applyFont="1" applyFill="1" applyBorder="1" applyAlignment="1">
      <alignment horizontal="right" vertical="center"/>
    </xf>
    <xf numFmtId="49" fontId="12" fillId="7" borderId="10" xfId="0" applyNumberFormat="1" applyFont="1" applyFill="1" applyBorder="1" applyAlignment="1">
      <alignment horizontal="justify" vertical="center" wrapText="1"/>
    </xf>
    <xf numFmtId="49" fontId="13" fillId="0" borderId="10" xfId="0" applyNumberFormat="1" applyFont="1" applyBorder="1" applyAlignment="1">
      <alignment horizontal="justify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181" fontId="13" fillId="0" borderId="10" xfId="0" applyNumberFormat="1" applyFont="1" applyBorder="1" applyAlignment="1">
      <alignment horizontal="right" vertical="center"/>
    </xf>
    <xf numFmtId="0" fontId="13" fillId="0" borderId="1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81" fontId="4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justify" vertical="center" wrapText="1"/>
    </xf>
    <xf numFmtId="49" fontId="12" fillId="7" borderId="10" xfId="0" applyNumberFormat="1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181" fontId="0" fillId="0" borderId="0" xfId="0" applyNumberFormat="1" applyFont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81" fontId="3" fillId="34" borderId="10" xfId="0" applyNumberFormat="1" applyFont="1" applyFill="1" applyBorder="1" applyAlignment="1">
      <alignment horizontal="right"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181" fontId="7" fillId="34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181" fontId="13" fillId="0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vertical="center" wrapText="1"/>
    </xf>
    <xf numFmtId="49" fontId="13" fillId="33" borderId="10" xfId="0" applyNumberFormat="1" applyFont="1" applyFill="1" applyBorder="1" applyAlignment="1">
      <alignment horizontal="justify" vertical="center" wrapText="1"/>
    </xf>
    <xf numFmtId="49" fontId="13" fillId="0" borderId="10" xfId="0" applyNumberFormat="1" applyFont="1" applyFill="1" applyBorder="1" applyAlignment="1">
      <alignment horizontal="justify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181" fontId="13" fillId="33" borderId="10" xfId="0" applyNumberFormat="1" applyFont="1" applyFill="1" applyBorder="1" applyAlignment="1">
      <alignment horizontal="right" vertical="center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181" fontId="13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13" fillId="33" borderId="10" xfId="0" applyNumberFormat="1" applyFont="1" applyFill="1" applyBorder="1" applyAlignment="1">
      <alignment/>
    </xf>
    <xf numFmtId="186" fontId="13" fillId="33" borderId="12" xfId="0" applyNumberFormat="1" applyFont="1" applyFill="1" applyBorder="1" applyAlignment="1">
      <alignment horizontal="center" vertical="center" wrapText="1"/>
    </xf>
    <xf numFmtId="187" fontId="13" fillId="33" borderId="13" xfId="0" applyNumberFormat="1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>
      <alignment wrapText="1"/>
    </xf>
    <xf numFmtId="0" fontId="4" fillId="33" borderId="10" xfId="0" applyNumberFormat="1" applyFont="1" applyFill="1" applyBorder="1" applyAlignment="1">
      <alignment horizontal="justify" vertical="center" wrapText="1"/>
    </xf>
    <xf numFmtId="0" fontId="13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wrapText="1"/>
    </xf>
    <xf numFmtId="0" fontId="13" fillId="33" borderId="10" xfId="0" applyNumberFormat="1" applyFont="1" applyFill="1" applyBorder="1" applyAlignment="1">
      <alignment horizontal="justify" vertical="center" wrapText="1"/>
    </xf>
    <xf numFmtId="49" fontId="13" fillId="33" borderId="14" xfId="0" applyNumberFormat="1" applyFont="1" applyFill="1" applyBorder="1" applyAlignment="1">
      <alignment horizontal="left"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49" fontId="54" fillId="35" borderId="10" xfId="0" applyNumberFormat="1" applyFont="1" applyFill="1" applyBorder="1" applyAlignment="1">
      <alignment horizontal="center" vertical="center" wrapText="1"/>
    </xf>
    <xf numFmtId="49" fontId="19" fillId="35" borderId="10" xfId="0" applyNumberFormat="1" applyFont="1" applyFill="1" applyBorder="1" applyAlignment="1">
      <alignment horizontal="center" vertical="center" wrapText="1"/>
    </xf>
    <xf numFmtId="181" fontId="13" fillId="0" borderId="10" xfId="0" applyNumberFormat="1" applyFont="1" applyFill="1" applyBorder="1" applyAlignment="1">
      <alignment vertical="center"/>
    </xf>
    <xf numFmtId="0" fontId="18" fillId="33" borderId="10" xfId="0" applyFont="1" applyFill="1" applyBorder="1" applyAlignment="1">
      <alignment vertical="top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vertical="top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justify" vertical="center" wrapText="1"/>
    </xf>
    <xf numFmtId="49" fontId="13" fillId="33" borderId="16" xfId="0" applyNumberFormat="1" applyFont="1" applyFill="1" applyBorder="1" applyAlignment="1">
      <alignment horizontal="left" vertical="center" wrapText="1"/>
    </xf>
    <xf numFmtId="0" fontId="13" fillId="33" borderId="17" xfId="0" applyFont="1" applyFill="1" applyBorder="1" applyAlignment="1">
      <alignment wrapText="1"/>
    </xf>
    <xf numFmtId="0" fontId="13" fillId="33" borderId="18" xfId="0" applyFont="1" applyFill="1" applyBorder="1" applyAlignment="1">
      <alignment horizontal="justify" vertical="center" wrapText="1"/>
    </xf>
    <xf numFmtId="0" fontId="13" fillId="0" borderId="17" xfId="0" applyFont="1" applyFill="1" applyBorder="1" applyAlignment="1">
      <alignment wrapText="1"/>
    </xf>
    <xf numFmtId="0" fontId="13" fillId="0" borderId="19" xfId="0" applyFont="1" applyFill="1" applyBorder="1" applyAlignment="1">
      <alignment horizontal="justify" vertical="center" wrapText="1"/>
    </xf>
    <xf numFmtId="0" fontId="13" fillId="0" borderId="16" xfId="0" applyFont="1" applyFill="1" applyBorder="1" applyAlignment="1">
      <alignment horizontal="justify" vertical="center" wrapText="1"/>
    </xf>
    <xf numFmtId="49" fontId="13" fillId="0" borderId="16" xfId="0" applyNumberFormat="1" applyFont="1" applyFill="1" applyBorder="1" applyAlignment="1">
      <alignment horizontal="left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4" fillId="33" borderId="16" xfId="0" applyNumberFormat="1" applyFont="1" applyFill="1" applyBorder="1" applyAlignment="1">
      <alignment horizontal="left" vertical="center" wrapText="1"/>
    </xf>
    <xf numFmtId="0" fontId="16" fillId="33" borderId="16" xfId="0" applyNumberFormat="1" applyFont="1" applyFill="1" applyBorder="1" applyAlignment="1">
      <alignment vertical="center" wrapText="1"/>
    </xf>
    <xf numFmtId="0" fontId="17" fillId="33" borderId="16" xfId="0" applyNumberFormat="1" applyFont="1" applyFill="1" applyBorder="1" applyAlignment="1">
      <alignment horizontal="justify" vertical="center" wrapText="1"/>
    </xf>
    <xf numFmtId="49" fontId="4" fillId="0" borderId="19" xfId="0" applyNumberFormat="1" applyFont="1" applyBorder="1" applyAlignment="1">
      <alignment horizontal="justify" vertical="center" wrapText="1"/>
    </xf>
    <xf numFmtId="0" fontId="16" fillId="33" borderId="10" xfId="0" applyNumberFormat="1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181" fontId="13" fillId="0" borderId="15" xfId="0" applyNumberFormat="1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49" fontId="7" fillId="34" borderId="20" xfId="0" applyNumberFormat="1" applyFont="1" applyFill="1" applyBorder="1" applyAlignment="1">
      <alignment horizontal="left" vertical="center" wrapText="1"/>
    </xf>
    <xf numFmtId="49" fontId="7" fillId="6" borderId="10" xfId="0" applyNumberFormat="1" applyFont="1" applyFill="1" applyBorder="1" applyAlignment="1">
      <alignment horizontal="left" vertical="center" wrapText="1"/>
    </xf>
    <xf numFmtId="49" fontId="3" fillId="6" borderId="10" xfId="0" applyNumberFormat="1" applyFont="1" applyFill="1" applyBorder="1" applyAlignment="1">
      <alignment horizontal="center" vertical="center" wrapText="1"/>
    </xf>
    <xf numFmtId="49" fontId="7" fillId="6" borderId="10" xfId="0" applyNumberFormat="1" applyFont="1" applyFill="1" applyBorder="1" applyAlignment="1">
      <alignment horizontal="center" vertical="center" wrapText="1"/>
    </xf>
    <xf numFmtId="181" fontId="7" fillId="6" borderId="10" xfId="0" applyNumberFormat="1" applyFont="1" applyFill="1" applyBorder="1" applyAlignment="1">
      <alignment horizontal="right" vertical="center"/>
    </xf>
    <xf numFmtId="49" fontId="7" fillId="34" borderId="21" xfId="0" applyNumberFormat="1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3" fillId="6" borderId="10" xfId="0" applyNumberFormat="1" applyFont="1" applyFill="1" applyBorder="1" applyAlignment="1">
      <alignment horizontal="justify" vertical="center" wrapText="1"/>
    </xf>
    <xf numFmtId="181" fontId="3" fillId="6" borderId="10" xfId="0" applyNumberFormat="1" applyFont="1" applyFill="1" applyBorder="1" applyAlignment="1">
      <alignment horizontal="right" vertical="center"/>
    </xf>
    <xf numFmtId="49" fontId="13" fillId="7" borderId="10" xfId="0" applyNumberFormat="1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justify" vertical="center" wrapText="1"/>
    </xf>
    <xf numFmtId="49" fontId="13" fillId="0" borderId="11" xfId="0" applyNumberFormat="1" applyFont="1" applyBorder="1" applyAlignment="1">
      <alignment horizontal="left" vertical="center" wrapText="1"/>
    </xf>
    <xf numFmtId="0" fontId="13" fillId="33" borderId="19" xfId="0" applyFont="1" applyFill="1" applyBorder="1" applyAlignment="1">
      <alignment horizontal="justify" vertical="center" wrapText="1"/>
    </xf>
    <xf numFmtId="2" fontId="13" fillId="35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top" wrapText="1"/>
    </xf>
    <xf numFmtId="49" fontId="13" fillId="6" borderId="10" xfId="0" applyNumberFormat="1" applyFont="1" applyFill="1" applyBorder="1" applyAlignment="1">
      <alignment horizontal="center" vertical="center" wrapText="1"/>
    </xf>
    <xf numFmtId="181" fontId="3" fillId="6" borderId="22" xfId="0" applyNumberFormat="1" applyFont="1" applyFill="1" applyBorder="1" applyAlignment="1">
      <alignment vertical="center"/>
    </xf>
    <xf numFmtId="49" fontId="54" fillId="34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4" fillId="7" borderId="10" xfId="0" applyNumberFormat="1" applyFont="1" applyFill="1" applyBorder="1" applyAlignment="1">
      <alignment horizontal="center" vertical="center" wrapText="1"/>
    </xf>
    <xf numFmtId="181" fontId="3" fillId="6" borderId="10" xfId="0" applyNumberFormat="1" applyFont="1" applyFill="1" applyBorder="1" applyAlignment="1">
      <alignment horizontal="right" vertical="center" wrapText="1"/>
    </xf>
    <xf numFmtId="49" fontId="13" fillId="6" borderId="12" xfId="0" applyNumberFormat="1" applyFont="1" applyFill="1" applyBorder="1" applyAlignment="1">
      <alignment horizontal="center" vertical="center" wrapText="1"/>
    </xf>
    <xf numFmtId="186" fontId="13" fillId="33" borderId="23" xfId="0" applyNumberFormat="1" applyFont="1" applyFill="1" applyBorder="1" applyAlignment="1">
      <alignment horizontal="center" vertical="center" wrapText="1"/>
    </xf>
    <xf numFmtId="187" fontId="13" fillId="33" borderId="14" xfId="0" applyNumberFormat="1" applyFont="1" applyFill="1" applyBorder="1" applyAlignment="1">
      <alignment horizontal="center" vertical="center" wrapText="1"/>
    </xf>
    <xf numFmtId="187" fontId="13" fillId="33" borderId="24" xfId="0" applyNumberFormat="1" applyFont="1" applyFill="1" applyBorder="1" applyAlignment="1">
      <alignment horizontal="center" vertical="center" wrapText="1"/>
    </xf>
    <xf numFmtId="0" fontId="13" fillId="33" borderId="16" xfId="0" applyNumberFormat="1" applyFont="1" applyFill="1" applyBorder="1" applyAlignment="1">
      <alignment horizontal="justify" vertical="center" wrapText="1"/>
    </xf>
    <xf numFmtId="181" fontId="11" fillId="7" borderId="10" xfId="0" applyNumberFormat="1" applyFont="1" applyFill="1" applyBorder="1" applyAlignment="1">
      <alignment horizontal="right" vertical="center" wrapText="1"/>
    </xf>
    <xf numFmtId="0" fontId="56" fillId="33" borderId="10" xfId="0" applyNumberFormat="1" applyFont="1" applyFill="1" applyBorder="1" applyAlignment="1">
      <alignment vertical="center" wrapText="1"/>
    </xf>
    <xf numFmtId="181" fontId="0" fillId="0" borderId="0" xfId="0" applyNumberFormat="1" applyAlignment="1">
      <alignment/>
    </xf>
    <xf numFmtId="181" fontId="13" fillId="33" borderId="12" xfId="0" applyNumberFormat="1" applyFont="1" applyFill="1" applyBorder="1" applyAlignment="1">
      <alignment horizontal="right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3" fillId="7" borderId="10" xfId="0" applyNumberFormat="1" applyFont="1" applyFill="1" applyBorder="1" applyAlignment="1">
      <alignment horizontal="center" vertical="center" wrapText="1"/>
    </xf>
    <xf numFmtId="49" fontId="13" fillId="33" borderId="25" xfId="0" applyNumberFormat="1" applyFont="1" applyFill="1" applyBorder="1" applyAlignment="1">
      <alignment horizontal="left" vertical="center" wrapText="1"/>
    </xf>
    <xf numFmtId="49" fontId="13" fillId="33" borderId="26" xfId="0" applyNumberFormat="1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justify" vertical="top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7" fillId="0" borderId="0" xfId="0" applyFont="1" applyAlignment="1">
      <alignment wrapText="1"/>
    </xf>
    <xf numFmtId="180" fontId="13" fillId="0" borderId="10" xfId="0" applyNumberFormat="1" applyFont="1" applyFill="1" applyBorder="1" applyAlignment="1">
      <alignment horizontal="left" vertical="center" wrapText="1"/>
    </xf>
    <xf numFmtId="49" fontId="13" fillId="33" borderId="12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181" fontId="4" fillId="35" borderId="10" xfId="0" applyNumberFormat="1" applyFont="1" applyFill="1" applyBorder="1" applyAlignment="1">
      <alignment horizontal="right" vertical="center"/>
    </xf>
    <xf numFmtId="49" fontId="13" fillId="35" borderId="10" xfId="0" applyNumberFormat="1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left" vertical="center" wrapText="1"/>
    </xf>
    <xf numFmtId="181" fontId="4" fillId="33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188" fontId="4" fillId="33" borderId="10" xfId="0" applyNumberFormat="1" applyFont="1" applyFill="1" applyBorder="1" applyAlignment="1">
      <alignment horizontal="left" vertical="center" wrapText="1"/>
    </xf>
    <xf numFmtId="181" fontId="13" fillId="33" borderId="15" xfId="0" applyNumberFormat="1" applyFont="1" applyFill="1" applyBorder="1" applyAlignment="1">
      <alignment vertical="center"/>
    </xf>
    <xf numFmtId="49" fontId="13" fillId="0" borderId="10" xfId="0" applyNumberFormat="1" applyFont="1" applyBorder="1" applyAlignment="1">
      <alignment horizontal="left" vertical="center" wrapText="1"/>
    </xf>
    <xf numFmtId="49" fontId="13" fillId="33" borderId="13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left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13" fillId="33" borderId="21" xfId="0" applyNumberFormat="1" applyFont="1" applyFill="1" applyBorder="1" applyAlignment="1">
      <alignment horizontal="left" vertical="center" wrapText="1"/>
    </xf>
    <xf numFmtId="0" fontId="0" fillId="35" borderId="0" xfId="0" applyFill="1" applyAlignment="1">
      <alignment/>
    </xf>
    <xf numFmtId="0" fontId="9" fillId="35" borderId="0" xfId="0" applyFont="1" applyFill="1" applyAlignment="1">
      <alignment wrapText="1"/>
    </xf>
    <xf numFmtId="181" fontId="0" fillId="35" borderId="0" xfId="0" applyNumberFormat="1" applyFill="1" applyAlignment="1">
      <alignment/>
    </xf>
    <xf numFmtId="0" fontId="5" fillId="35" borderId="0" xfId="0" applyFont="1" applyFill="1" applyAlignment="1">
      <alignment/>
    </xf>
    <xf numFmtId="181" fontId="4" fillId="35" borderId="0" xfId="0" applyNumberFormat="1" applyFont="1" applyFill="1" applyAlignment="1">
      <alignment vertical="center"/>
    </xf>
    <xf numFmtId="181" fontId="3" fillId="35" borderId="0" xfId="0" applyNumberFormat="1" applyFont="1" applyFill="1" applyAlignment="1">
      <alignment vertical="center"/>
    </xf>
    <xf numFmtId="2" fontId="4" fillId="35" borderId="0" xfId="0" applyNumberFormat="1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14" fillId="35" borderId="0" xfId="0" applyFont="1" applyFill="1" applyAlignment="1">
      <alignment vertical="center"/>
    </xf>
    <xf numFmtId="181" fontId="14" fillId="35" borderId="0" xfId="0" applyNumberFormat="1" applyFont="1" applyFill="1" applyAlignment="1">
      <alignment vertical="center"/>
    </xf>
    <xf numFmtId="49" fontId="7" fillId="36" borderId="10" xfId="0" applyNumberFormat="1" applyFont="1" applyFill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181" fontId="3" fillId="36" borderId="10" xfId="0" applyNumberFormat="1" applyFont="1" applyFill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181" fontId="4" fillId="35" borderId="10" xfId="0" applyNumberFormat="1" applyFont="1" applyFill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180" fontId="10" fillId="0" borderId="0" xfId="0" applyNumberFormat="1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180" fontId="10" fillId="0" borderId="0" xfId="0" applyNumberFormat="1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1"/>
  <sheetViews>
    <sheetView tabSelected="1" zoomScale="90" zoomScaleNormal="90" zoomScaleSheetLayoutView="100" workbookViewId="0" topLeftCell="A1">
      <selection activeCell="G209" sqref="G1:K16384"/>
    </sheetView>
  </sheetViews>
  <sheetFormatPr defaultColWidth="9.140625" defaultRowHeight="9.75" customHeight="1"/>
  <cols>
    <col min="1" max="1" width="65.8515625" style="20" customWidth="1"/>
    <col min="2" max="2" width="17.8515625" style="20" customWidth="1"/>
    <col min="3" max="3" width="9.7109375" style="20" customWidth="1"/>
    <col min="4" max="4" width="14.00390625" style="20" hidden="1" customWidth="1"/>
    <col min="5" max="5" width="11.421875" style="20" hidden="1" customWidth="1"/>
    <col min="6" max="6" width="14.57421875" style="20" customWidth="1"/>
    <col min="7" max="16384" width="9.140625" style="20" customWidth="1"/>
  </cols>
  <sheetData>
    <row r="1" spans="3:6" ht="18.75" customHeight="1">
      <c r="C1" s="182" t="s">
        <v>353</v>
      </c>
      <c r="D1" s="182"/>
      <c r="E1" s="182"/>
      <c r="F1" s="182"/>
    </row>
    <row r="2" spans="2:6" ht="28.5" customHeight="1">
      <c r="B2" s="183" t="s">
        <v>392</v>
      </c>
      <c r="C2" s="183"/>
      <c r="D2" s="183"/>
      <c r="E2" s="183"/>
      <c r="F2" s="183"/>
    </row>
    <row r="3" ht="12.75"/>
    <row r="4" spans="1:6" s="5" customFormat="1" ht="18.75">
      <c r="A4" s="4"/>
      <c r="B4" s="132"/>
      <c r="C4" s="182" t="s">
        <v>10</v>
      </c>
      <c r="D4" s="182"/>
      <c r="E4" s="182"/>
      <c r="F4" s="182"/>
    </row>
    <row r="5" spans="1:6" s="5" customFormat="1" ht="34.5" customHeight="1">
      <c r="A5" s="4"/>
      <c r="B5" s="183" t="s">
        <v>285</v>
      </c>
      <c r="C5" s="183"/>
      <c r="D5" s="183"/>
      <c r="E5" s="183"/>
      <c r="F5" s="183"/>
    </row>
    <row r="6" s="5" customFormat="1" ht="18.75" customHeight="1">
      <c r="A6" s="4"/>
    </row>
    <row r="7" spans="1:6" ht="57.75" customHeight="1">
      <c r="A7" s="184" t="s">
        <v>273</v>
      </c>
      <c r="B7" s="184"/>
      <c r="C7" s="184"/>
      <c r="D7" s="184"/>
      <c r="E7" s="184"/>
      <c r="F7" s="184"/>
    </row>
    <row r="8" spans="1:6" ht="15.75">
      <c r="A8" s="1" t="s">
        <v>0</v>
      </c>
      <c r="B8" s="1" t="s">
        <v>0</v>
      </c>
      <c r="C8" s="1" t="s">
        <v>0</v>
      </c>
      <c r="D8" s="2"/>
      <c r="F8" s="27"/>
    </row>
    <row r="9" spans="1:6" ht="18" customHeight="1">
      <c r="A9" s="178" t="s">
        <v>3</v>
      </c>
      <c r="B9" s="180" t="s">
        <v>1</v>
      </c>
      <c r="C9" s="180" t="s">
        <v>2</v>
      </c>
      <c r="D9" s="178" t="s">
        <v>9</v>
      </c>
      <c r="E9" s="178" t="s">
        <v>286</v>
      </c>
      <c r="F9" s="178" t="s">
        <v>9</v>
      </c>
    </row>
    <row r="10" spans="1:6" ht="29.25" customHeight="1">
      <c r="A10" s="185"/>
      <c r="B10" s="181"/>
      <c r="C10" s="181"/>
      <c r="D10" s="179"/>
      <c r="E10" s="179"/>
      <c r="F10" s="179"/>
    </row>
    <row r="11" spans="1:6" s="3" customFormat="1" ht="15" customHeight="1">
      <c r="A11" s="26" t="s">
        <v>4</v>
      </c>
      <c r="B11" s="26" t="s">
        <v>5</v>
      </c>
      <c r="C11" s="26" t="s">
        <v>6</v>
      </c>
      <c r="D11" s="26" t="s">
        <v>7</v>
      </c>
      <c r="E11" s="26">
        <v>5</v>
      </c>
      <c r="F11" s="26">
        <v>4</v>
      </c>
    </row>
    <row r="12" spans="1:6" ht="18.75">
      <c r="A12" s="29" t="s">
        <v>8</v>
      </c>
      <c r="B12" s="6" t="s">
        <v>0</v>
      </c>
      <c r="C12" s="6" t="s">
        <v>0</v>
      </c>
      <c r="D12" s="7">
        <f>D13+D21+D30+D84+D147+D183+D200+D262+D284+D306</f>
        <v>2101997.5</v>
      </c>
      <c r="E12" s="7">
        <f>E13+E21+E30+E84+E147+E183+E200+E262+E284+E306</f>
        <v>-1841.3999999999983</v>
      </c>
      <c r="F12" s="7">
        <f>F13+F21+F30+F84+F147+F183+F200+F262+F284+F306</f>
        <v>2100156.1000000006</v>
      </c>
    </row>
    <row r="13" spans="1:6" ht="31.5">
      <c r="A13" s="30" t="s">
        <v>72</v>
      </c>
      <c r="B13" s="31" t="s">
        <v>145</v>
      </c>
      <c r="C13" s="31" t="s">
        <v>0</v>
      </c>
      <c r="D13" s="32">
        <f>D14</f>
        <v>1600.2</v>
      </c>
      <c r="E13" s="32">
        <f>E14</f>
        <v>0</v>
      </c>
      <c r="F13" s="32">
        <f>F14</f>
        <v>1600.2</v>
      </c>
    </row>
    <row r="14" spans="1:6" ht="31.5">
      <c r="A14" s="14" t="s">
        <v>73</v>
      </c>
      <c r="B14" s="125" t="s">
        <v>146</v>
      </c>
      <c r="C14" s="12" t="s">
        <v>0</v>
      </c>
      <c r="D14" s="13">
        <f>D15+D19+D17</f>
        <v>1600.2</v>
      </c>
      <c r="E14" s="13">
        <f>E15+E19+E17</f>
        <v>0</v>
      </c>
      <c r="F14" s="13">
        <f>F15+F19+F17</f>
        <v>1600.2</v>
      </c>
    </row>
    <row r="15" spans="1:6" ht="63">
      <c r="A15" s="46" t="s">
        <v>330</v>
      </c>
      <c r="B15" s="16" t="s">
        <v>309</v>
      </c>
      <c r="C15" s="43"/>
      <c r="D15" s="21">
        <f>D16</f>
        <v>180</v>
      </c>
      <c r="E15" s="21">
        <f>E16</f>
        <v>0</v>
      </c>
      <c r="F15" s="21">
        <f>F16</f>
        <v>180</v>
      </c>
    </row>
    <row r="16" spans="1:6" ht="15.75">
      <c r="A16" s="46" t="s">
        <v>12</v>
      </c>
      <c r="B16" s="16" t="s">
        <v>309</v>
      </c>
      <c r="C16" s="43" t="s">
        <v>15</v>
      </c>
      <c r="D16" s="21">
        <f>'2017 год Приложение  4'!E29</f>
        <v>180</v>
      </c>
      <c r="E16" s="21">
        <f>'2017 год Приложение  4'!F29</f>
        <v>0</v>
      </c>
      <c r="F16" s="21">
        <f>'2017 год Приложение  4'!G29</f>
        <v>180</v>
      </c>
    </row>
    <row r="17" spans="1:6" ht="73.5" customHeight="1">
      <c r="A17" s="46" t="s">
        <v>385</v>
      </c>
      <c r="B17" s="16" t="s">
        <v>384</v>
      </c>
      <c r="C17" s="43"/>
      <c r="D17" s="21">
        <f>D18</f>
        <v>856</v>
      </c>
      <c r="E17" s="21">
        <f>E18</f>
        <v>0</v>
      </c>
      <c r="F17" s="21">
        <f>F18</f>
        <v>856</v>
      </c>
    </row>
    <row r="18" spans="1:6" ht="15.75">
      <c r="A18" s="46" t="s">
        <v>12</v>
      </c>
      <c r="B18" s="16" t="s">
        <v>384</v>
      </c>
      <c r="C18" s="43" t="s">
        <v>15</v>
      </c>
      <c r="D18" s="21">
        <f>'2017 год Приложение  4'!E31</f>
        <v>856</v>
      </c>
      <c r="E18" s="21">
        <f>'2017 год Приложение  4'!F31</f>
        <v>0</v>
      </c>
      <c r="F18" s="21">
        <f>'2017 год Приложение  4'!G31</f>
        <v>856</v>
      </c>
    </row>
    <row r="19" spans="1:6" ht="31.5">
      <c r="A19" s="46" t="s">
        <v>350</v>
      </c>
      <c r="B19" s="16" t="s">
        <v>319</v>
      </c>
      <c r="C19" s="43"/>
      <c r="D19" s="21">
        <f>D20</f>
        <v>564.2</v>
      </c>
      <c r="E19" s="21">
        <f>E20</f>
        <v>0</v>
      </c>
      <c r="F19" s="21">
        <f>F20</f>
        <v>564.2</v>
      </c>
    </row>
    <row r="20" spans="1:6" ht="15.75">
      <c r="A20" s="46" t="s">
        <v>12</v>
      </c>
      <c r="B20" s="16" t="s">
        <v>319</v>
      </c>
      <c r="C20" s="43" t="s">
        <v>15</v>
      </c>
      <c r="D20" s="21">
        <f>'2017 год Приложение  4'!E33</f>
        <v>564.2</v>
      </c>
      <c r="E20" s="21">
        <f>'2017 год Приложение  4'!F33</f>
        <v>0</v>
      </c>
      <c r="F20" s="21">
        <f>D20+E20</f>
        <v>564.2</v>
      </c>
    </row>
    <row r="21" spans="1:6" ht="47.25">
      <c r="A21" s="30" t="s">
        <v>74</v>
      </c>
      <c r="B21" s="31" t="s">
        <v>210</v>
      </c>
      <c r="C21" s="31" t="s">
        <v>0</v>
      </c>
      <c r="D21" s="32">
        <f>D22+D25</f>
        <v>1429.7</v>
      </c>
      <c r="E21" s="32">
        <f>E22+E25</f>
        <v>0</v>
      </c>
      <c r="F21" s="32">
        <f>F22+F25</f>
        <v>1429.7</v>
      </c>
    </row>
    <row r="22" spans="1:6" ht="31.5">
      <c r="A22" s="11" t="s">
        <v>91</v>
      </c>
      <c r="B22" s="12" t="s">
        <v>211</v>
      </c>
      <c r="C22" s="12" t="s">
        <v>0</v>
      </c>
      <c r="D22" s="13">
        <f aca="true" t="shared" si="0" ref="D22:F23">D23</f>
        <v>100</v>
      </c>
      <c r="E22" s="13">
        <f t="shared" si="0"/>
        <v>0</v>
      </c>
      <c r="F22" s="13">
        <f t="shared" si="0"/>
        <v>100</v>
      </c>
    </row>
    <row r="23" spans="1:6" ht="15.75">
      <c r="A23" s="15" t="s">
        <v>27</v>
      </c>
      <c r="B23" s="8" t="s">
        <v>212</v>
      </c>
      <c r="C23" s="8"/>
      <c r="D23" s="21">
        <f t="shared" si="0"/>
        <v>100</v>
      </c>
      <c r="E23" s="21">
        <f t="shared" si="0"/>
        <v>0</v>
      </c>
      <c r="F23" s="21">
        <f t="shared" si="0"/>
        <v>100</v>
      </c>
    </row>
    <row r="24" spans="1:6" ht="31.5">
      <c r="A24" s="76" t="s">
        <v>16</v>
      </c>
      <c r="B24" s="8" t="s">
        <v>212</v>
      </c>
      <c r="C24" s="43" t="s">
        <v>11</v>
      </c>
      <c r="D24" s="21">
        <f>'2017 год Приложение  4'!E37</f>
        <v>100</v>
      </c>
      <c r="E24" s="21">
        <f>'2017 год Приложение  4'!F37</f>
        <v>0</v>
      </c>
      <c r="F24" s="21">
        <f>'2017 год Приложение  4'!G37</f>
        <v>100</v>
      </c>
    </row>
    <row r="25" spans="1:6" ht="31.5">
      <c r="A25" s="11" t="s">
        <v>327</v>
      </c>
      <c r="B25" s="12" t="s">
        <v>213</v>
      </c>
      <c r="C25" s="12"/>
      <c r="D25" s="13">
        <f>D28+D26</f>
        <v>1329.7</v>
      </c>
      <c r="E25" s="13">
        <f>E28+E26</f>
        <v>0</v>
      </c>
      <c r="F25" s="13">
        <f>F28+F26</f>
        <v>1329.7</v>
      </c>
    </row>
    <row r="26" spans="1:6" ht="31.5">
      <c r="A26" s="46" t="s">
        <v>343</v>
      </c>
      <c r="B26" s="8" t="s">
        <v>362</v>
      </c>
      <c r="C26" s="43"/>
      <c r="D26" s="21">
        <f>'2017 год Приложение  4'!E39</f>
        <v>969.7</v>
      </c>
      <c r="E26" s="21">
        <f>'2017 год Приложение  4'!F39</f>
        <v>0</v>
      </c>
      <c r="F26" s="21">
        <f>'2017 год Приложение  4'!G39</f>
        <v>969.7</v>
      </c>
    </row>
    <row r="27" spans="1:6" ht="31.5">
      <c r="A27" s="46" t="s">
        <v>16</v>
      </c>
      <c r="B27" s="8" t="s">
        <v>362</v>
      </c>
      <c r="C27" s="43" t="s">
        <v>28</v>
      </c>
      <c r="D27" s="21">
        <f>'2017 год Приложение  4'!E40</f>
        <v>969.7</v>
      </c>
      <c r="E27" s="21">
        <f>'2017 год Приложение  4'!F40</f>
        <v>0</v>
      </c>
      <c r="F27" s="21">
        <f>'2017 год Приложение  4'!G40</f>
        <v>969.7</v>
      </c>
    </row>
    <row r="28" spans="1:6" ht="31.5">
      <c r="A28" s="46" t="s">
        <v>328</v>
      </c>
      <c r="B28" s="8" t="s">
        <v>329</v>
      </c>
      <c r="C28" s="43"/>
      <c r="D28" s="21">
        <f>D29</f>
        <v>360</v>
      </c>
      <c r="E28" s="21">
        <f>E29</f>
        <v>0</v>
      </c>
      <c r="F28" s="21">
        <f>F29</f>
        <v>360</v>
      </c>
    </row>
    <row r="29" spans="1:6" ht="31.5">
      <c r="A29" s="46" t="s">
        <v>16</v>
      </c>
      <c r="B29" s="8" t="s">
        <v>329</v>
      </c>
      <c r="C29" s="43" t="s">
        <v>11</v>
      </c>
      <c r="D29" s="21">
        <f>'2017 год Приложение  4'!E42</f>
        <v>360</v>
      </c>
      <c r="E29" s="21">
        <f>'2017 год Приложение  4'!F42</f>
        <v>0</v>
      </c>
      <c r="F29" s="21">
        <f>D29+E29</f>
        <v>360</v>
      </c>
    </row>
    <row r="30" spans="1:6" ht="47.25">
      <c r="A30" s="30" t="s">
        <v>75</v>
      </c>
      <c r="B30" s="31" t="s">
        <v>246</v>
      </c>
      <c r="C30" s="31" t="s">
        <v>0</v>
      </c>
      <c r="D30" s="32">
        <f>D31+D46+D79+D61</f>
        <v>595465.3</v>
      </c>
      <c r="E30" s="32">
        <f>E31+E46+E79+E61</f>
        <v>-20503</v>
      </c>
      <c r="F30" s="32">
        <f>F31+F46+F79+F61</f>
        <v>574962.3</v>
      </c>
    </row>
    <row r="31" spans="1:6" ht="31.5">
      <c r="A31" s="11" t="s">
        <v>89</v>
      </c>
      <c r="B31" s="12" t="s">
        <v>247</v>
      </c>
      <c r="C31" s="12" t="s">
        <v>0</v>
      </c>
      <c r="D31" s="13">
        <f>D32+D34+D36+D38+D40+D42+D44</f>
        <v>44611</v>
      </c>
      <c r="E31" s="13">
        <f>E32+E34+E36+E38+E40+E42+E44</f>
        <v>-277.2</v>
      </c>
      <c r="F31" s="13">
        <f>F32+F34+F36+F38+F40+F42+F44</f>
        <v>44333.799999999996</v>
      </c>
    </row>
    <row r="32" spans="1:6" ht="31.5">
      <c r="A32" s="15" t="s">
        <v>69</v>
      </c>
      <c r="B32" s="43" t="s">
        <v>248</v>
      </c>
      <c r="C32" s="8"/>
      <c r="D32" s="9">
        <f>D33</f>
        <v>9358</v>
      </c>
      <c r="E32" s="9">
        <f>E33</f>
        <v>0</v>
      </c>
      <c r="F32" s="9">
        <f>F33</f>
        <v>9358</v>
      </c>
    </row>
    <row r="33" spans="1:6" ht="31.5">
      <c r="A33" s="119" t="s">
        <v>16</v>
      </c>
      <c r="B33" s="43" t="s">
        <v>248</v>
      </c>
      <c r="C33" s="43" t="s">
        <v>11</v>
      </c>
      <c r="D33" s="21">
        <f>'2017 год Приложение  4'!E46</f>
        <v>9358</v>
      </c>
      <c r="E33" s="21">
        <f>'2017 год Приложение  4'!F46</f>
        <v>0</v>
      </c>
      <c r="F33" s="21">
        <f>'2017 год Приложение  4'!G46</f>
        <v>9358</v>
      </c>
    </row>
    <row r="34" spans="1:6" ht="31.5">
      <c r="A34" s="19" t="s">
        <v>54</v>
      </c>
      <c r="B34" s="43" t="s">
        <v>249</v>
      </c>
      <c r="C34" s="10"/>
      <c r="D34" s="9">
        <f>D35</f>
        <v>22638.8</v>
      </c>
      <c r="E34" s="9">
        <f>E35</f>
        <v>-277.2</v>
      </c>
      <c r="F34" s="9">
        <f>F35</f>
        <v>22361.6</v>
      </c>
    </row>
    <row r="35" spans="1:6" ht="31.5">
      <c r="A35" s="76" t="s">
        <v>16</v>
      </c>
      <c r="B35" s="43" t="s">
        <v>249</v>
      </c>
      <c r="C35" s="43" t="s">
        <v>11</v>
      </c>
      <c r="D35" s="21">
        <f>'2017 год Приложение  4'!E48</f>
        <v>22638.8</v>
      </c>
      <c r="E35" s="21">
        <f>'2017 год Приложение  4'!F48</f>
        <v>-277.2</v>
      </c>
      <c r="F35" s="21">
        <f>'2017 год Приложение  4'!G48</f>
        <v>22361.6</v>
      </c>
    </row>
    <row r="36" spans="1:6" ht="15.75">
      <c r="A36" s="15" t="s">
        <v>79</v>
      </c>
      <c r="B36" s="43" t="s">
        <v>258</v>
      </c>
      <c r="C36" s="10"/>
      <c r="D36" s="21">
        <f>D37</f>
        <v>7234.7</v>
      </c>
      <c r="E36" s="21">
        <f>E37</f>
        <v>0</v>
      </c>
      <c r="F36" s="21">
        <f>F37</f>
        <v>7234.7</v>
      </c>
    </row>
    <row r="37" spans="1:6" ht="31.5">
      <c r="A37" s="76" t="s">
        <v>16</v>
      </c>
      <c r="B37" s="43" t="s">
        <v>258</v>
      </c>
      <c r="C37" s="43" t="s">
        <v>11</v>
      </c>
      <c r="D37" s="21">
        <f>'2017 год Приложение  4'!E281</f>
        <v>7234.7</v>
      </c>
      <c r="E37" s="21">
        <f>'2017 год Приложение  4'!F281</f>
        <v>0</v>
      </c>
      <c r="F37" s="21">
        <f>'2017 год Приложение  4'!G281</f>
        <v>7234.7</v>
      </c>
    </row>
    <row r="38" spans="1:6" ht="63">
      <c r="A38" s="41" t="s">
        <v>270</v>
      </c>
      <c r="B38" s="43" t="s">
        <v>260</v>
      </c>
      <c r="C38" s="64"/>
      <c r="D38" s="21">
        <f>D39</f>
        <v>631.2</v>
      </c>
      <c r="E38" s="21">
        <f>E39</f>
        <v>0</v>
      </c>
      <c r="F38" s="21">
        <f>F39</f>
        <v>631.2</v>
      </c>
    </row>
    <row r="39" spans="1:6" ht="31.5">
      <c r="A39" s="46" t="s">
        <v>16</v>
      </c>
      <c r="B39" s="43" t="s">
        <v>260</v>
      </c>
      <c r="C39" s="43" t="s">
        <v>11</v>
      </c>
      <c r="D39" s="21">
        <f>'2017 год Приложение  4'!E50</f>
        <v>631.2</v>
      </c>
      <c r="E39" s="21">
        <f>'2017 год Приложение  4'!F50</f>
        <v>0</v>
      </c>
      <c r="F39" s="21">
        <f>'2017 год Приложение  4'!G50</f>
        <v>631.2</v>
      </c>
    </row>
    <row r="40" spans="1:6" ht="47.25">
      <c r="A40" s="41" t="s">
        <v>84</v>
      </c>
      <c r="B40" s="43" t="s">
        <v>259</v>
      </c>
      <c r="C40" s="64"/>
      <c r="D40" s="21">
        <f>D41</f>
        <v>3568.4</v>
      </c>
      <c r="E40" s="21">
        <f>E41</f>
        <v>0</v>
      </c>
      <c r="F40" s="21">
        <f>F41</f>
        <v>3568.4</v>
      </c>
    </row>
    <row r="41" spans="1:6" ht="15.75">
      <c r="A41" s="58" t="s">
        <v>12</v>
      </c>
      <c r="B41" s="43" t="s">
        <v>259</v>
      </c>
      <c r="C41" s="43" t="s">
        <v>15</v>
      </c>
      <c r="D41" s="21">
        <f>'2017 год Приложение  4'!E52</f>
        <v>3568.4</v>
      </c>
      <c r="E41" s="21">
        <f>'2017 год Приложение  4'!F52</f>
        <v>0</v>
      </c>
      <c r="F41" s="21">
        <f>'2017 год Приложение  4'!G52</f>
        <v>3568.4</v>
      </c>
    </row>
    <row r="42" spans="1:6" ht="47.25">
      <c r="A42" s="41" t="s">
        <v>341</v>
      </c>
      <c r="B42" s="43" t="s">
        <v>340</v>
      </c>
      <c r="C42" s="43"/>
      <c r="D42" s="21">
        <f>D43</f>
        <v>909.9</v>
      </c>
      <c r="E42" s="21">
        <f>E43</f>
        <v>0</v>
      </c>
      <c r="F42" s="21">
        <f>F43</f>
        <v>909.9</v>
      </c>
    </row>
    <row r="43" spans="1:6" ht="15.75">
      <c r="A43" s="48" t="s">
        <v>48</v>
      </c>
      <c r="B43" s="43" t="s">
        <v>340</v>
      </c>
      <c r="C43" s="43" t="s">
        <v>49</v>
      </c>
      <c r="D43" s="21">
        <f>'2017 год Приложение  4'!E54</f>
        <v>909.9</v>
      </c>
      <c r="E43" s="21">
        <f>'2017 год Приложение  4'!F54</f>
        <v>0</v>
      </c>
      <c r="F43" s="21">
        <f>D43+E43</f>
        <v>909.9</v>
      </c>
    </row>
    <row r="44" spans="1:6" ht="31.5">
      <c r="A44" s="152" t="s">
        <v>346</v>
      </c>
      <c r="B44" s="43" t="s">
        <v>347</v>
      </c>
      <c r="C44" s="43"/>
      <c r="D44" s="21">
        <f>D45</f>
        <v>270</v>
      </c>
      <c r="E44" s="21">
        <f>E45</f>
        <v>0</v>
      </c>
      <c r="F44" s="21">
        <f>F45</f>
        <v>270</v>
      </c>
    </row>
    <row r="45" spans="1:6" ht="15.75">
      <c r="A45" s="48" t="s">
        <v>48</v>
      </c>
      <c r="B45" s="153" t="s">
        <v>347</v>
      </c>
      <c r="C45" s="43" t="s">
        <v>49</v>
      </c>
      <c r="D45" s="21">
        <f>'2017 год Приложение  4'!E56</f>
        <v>270</v>
      </c>
      <c r="E45" s="21">
        <f>'2017 год Приложение  4'!F56</f>
        <v>0</v>
      </c>
      <c r="F45" s="21">
        <f>D45+E45</f>
        <v>270</v>
      </c>
    </row>
    <row r="46" spans="1:6" ht="47.25">
      <c r="A46" s="11" t="s">
        <v>87</v>
      </c>
      <c r="B46" s="12" t="s">
        <v>250</v>
      </c>
      <c r="C46" s="12" t="s">
        <v>0</v>
      </c>
      <c r="D46" s="13">
        <f>D57+D51+D54+D49+D47</f>
        <v>503827.8</v>
      </c>
      <c r="E46" s="13">
        <f>E57+E51+E54+E49+E47</f>
        <v>-20225.8</v>
      </c>
      <c r="F46" s="13">
        <f>F57+F51+F54+F49+F47</f>
        <v>483602.00000000006</v>
      </c>
    </row>
    <row r="47" spans="1:6" ht="47.25">
      <c r="A47" s="143" t="s">
        <v>325</v>
      </c>
      <c r="B47" s="36" t="s">
        <v>326</v>
      </c>
      <c r="C47" s="36"/>
      <c r="D47" s="37">
        <f>D48</f>
        <v>800</v>
      </c>
      <c r="E47" s="37">
        <f>E48</f>
        <v>0</v>
      </c>
      <c r="F47" s="37">
        <f>F48</f>
        <v>800</v>
      </c>
    </row>
    <row r="48" spans="1:6" ht="31.5">
      <c r="A48" s="135" t="s">
        <v>33</v>
      </c>
      <c r="B48" s="36" t="s">
        <v>326</v>
      </c>
      <c r="C48" s="36" t="s">
        <v>28</v>
      </c>
      <c r="D48" s="37">
        <f>'2017 год Приложение  4'!E59</f>
        <v>800</v>
      </c>
      <c r="E48" s="37">
        <f>'2017 год Приложение  4'!F59</f>
        <v>0</v>
      </c>
      <c r="F48" s="37">
        <f>D48+E48</f>
        <v>800</v>
      </c>
    </row>
    <row r="49" spans="1:6" ht="31.5">
      <c r="A49" s="48" t="s">
        <v>324</v>
      </c>
      <c r="B49" s="36" t="s">
        <v>322</v>
      </c>
      <c r="C49" s="36"/>
      <c r="D49" s="37">
        <f>D50</f>
        <v>76.7</v>
      </c>
      <c r="E49" s="37">
        <f>E50</f>
        <v>0</v>
      </c>
      <c r="F49" s="37">
        <f>F50</f>
        <v>76.7</v>
      </c>
    </row>
    <row r="50" spans="1:6" ht="31.5">
      <c r="A50" s="41" t="s">
        <v>16</v>
      </c>
      <c r="B50" s="36" t="s">
        <v>322</v>
      </c>
      <c r="C50" s="36" t="s">
        <v>11</v>
      </c>
      <c r="D50" s="37">
        <f>'2017 год Приложение  4'!E61</f>
        <v>76.7</v>
      </c>
      <c r="E50" s="37">
        <f>'2017 год Приложение  4'!F61</f>
        <v>0</v>
      </c>
      <c r="F50" s="37">
        <f>D50+E50</f>
        <v>76.7</v>
      </c>
    </row>
    <row r="51" spans="1:6" ht="78.75">
      <c r="A51" s="23" t="s">
        <v>306</v>
      </c>
      <c r="B51" s="43" t="s">
        <v>308</v>
      </c>
      <c r="C51" s="136"/>
      <c r="D51" s="137">
        <f>D52+D53</f>
        <v>244909.5</v>
      </c>
      <c r="E51" s="137">
        <f>E52+E53</f>
        <v>-16584.1</v>
      </c>
      <c r="F51" s="137">
        <f>F52+F53</f>
        <v>228325.4</v>
      </c>
    </row>
    <row r="52" spans="1:6" ht="31.5">
      <c r="A52" s="139" t="s">
        <v>33</v>
      </c>
      <c r="B52" s="138" t="s">
        <v>308</v>
      </c>
      <c r="C52" s="136" t="s">
        <v>28</v>
      </c>
      <c r="D52" s="137">
        <f>'2017 год Приложение  4'!E63</f>
        <v>56793.9</v>
      </c>
      <c r="E52" s="137">
        <f>'2017 год Приложение  4'!F63</f>
        <v>-5843.9</v>
      </c>
      <c r="F52" s="137">
        <f>'2017 год Приложение  4'!G63</f>
        <v>50950</v>
      </c>
    </row>
    <row r="53" spans="1:6" ht="15.75">
      <c r="A53" s="135" t="s">
        <v>12</v>
      </c>
      <c r="B53" s="138" t="s">
        <v>308</v>
      </c>
      <c r="C53" s="136" t="s">
        <v>15</v>
      </c>
      <c r="D53" s="137">
        <f>'2017 год Приложение  4'!E284</f>
        <v>188115.6</v>
      </c>
      <c r="E53" s="137">
        <f>'2017 год Приложение  4'!F284</f>
        <v>-10740.2</v>
      </c>
      <c r="F53" s="137">
        <f>'2017 год Приложение  4'!G284</f>
        <v>177375.4</v>
      </c>
    </row>
    <row r="54" spans="1:6" ht="78.75">
      <c r="A54" s="23" t="s">
        <v>263</v>
      </c>
      <c r="B54" s="138" t="s">
        <v>307</v>
      </c>
      <c r="C54" s="136"/>
      <c r="D54" s="137">
        <f>D55+D56</f>
        <v>123877.59999999999</v>
      </c>
      <c r="E54" s="137">
        <f>E55+E56</f>
        <v>-3641.7</v>
      </c>
      <c r="F54" s="137">
        <f>F55+F56</f>
        <v>120235.9</v>
      </c>
    </row>
    <row r="55" spans="1:6" ht="31.5">
      <c r="A55" s="139" t="s">
        <v>33</v>
      </c>
      <c r="B55" s="138" t="s">
        <v>307</v>
      </c>
      <c r="C55" s="136" t="s">
        <v>28</v>
      </c>
      <c r="D55" s="137">
        <f>'2017 год Приложение  4'!E65</f>
        <v>50116.7</v>
      </c>
      <c r="E55" s="137">
        <f>'2017 год Приложение  4'!F65</f>
        <v>-1060.8000000000002</v>
      </c>
      <c r="F55" s="137">
        <f>'2017 год Приложение  4'!G65</f>
        <v>49055.899999999994</v>
      </c>
    </row>
    <row r="56" spans="1:6" ht="15.75">
      <c r="A56" s="139" t="s">
        <v>12</v>
      </c>
      <c r="B56" s="138" t="s">
        <v>307</v>
      </c>
      <c r="C56" s="136" t="s">
        <v>15</v>
      </c>
      <c r="D56" s="137">
        <f>'2017 год Приложение  4'!E286</f>
        <v>73760.9</v>
      </c>
      <c r="E56" s="137">
        <f>'2017 год Приложение  4'!F286</f>
        <v>-2580.8999999999996</v>
      </c>
      <c r="F56" s="137">
        <f>'2017 год Приложение  4'!G286</f>
        <v>71180</v>
      </c>
    </row>
    <row r="57" spans="1:6" ht="78.75">
      <c r="A57" s="23" t="s">
        <v>263</v>
      </c>
      <c r="B57" s="43" t="s">
        <v>268</v>
      </c>
      <c r="C57" s="43"/>
      <c r="D57" s="44">
        <f>D59+D60+D58</f>
        <v>134164</v>
      </c>
      <c r="E57" s="44">
        <f>E59+E60+E58</f>
        <v>0</v>
      </c>
      <c r="F57" s="44">
        <f>F59+F60+F58</f>
        <v>134164</v>
      </c>
    </row>
    <row r="58" spans="1:6" ht="31.5">
      <c r="A58" s="41" t="s">
        <v>16</v>
      </c>
      <c r="B58" s="43" t="s">
        <v>268</v>
      </c>
      <c r="C58" s="43" t="s">
        <v>11</v>
      </c>
      <c r="D58" s="44">
        <f>'2017 год Приложение  4'!E288+'2017 год Приложение  4'!E67</f>
        <v>327.4</v>
      </c>
      <c r="E58" s="44">
        <f>'2017 год Приложение  4'!F288+'2017 год Приложение  4'!F67</f>
        <v>0</v>
      </c>
      <c r="F58" s="44">
        <f>D58+E58</f>
        <v>327.4</v>
      </c>
    </row>
    <row r="59" spans="1:6" ht="31.5">
      <c r="A59" s="23" t="s">
        <v>33</v>
      </c>
      <c r="B59" s="43" t="s">
        <v>268</v>
      </c>
      <c r="C59" s="43" t="s">
        <v>28</v>
      </c>
      <c r="D59" s="21">
        <f>'2017 год Приложение  4'!E68</f>
        <v>121710.4</v>
      </c>
      <c r="E59" s="21">
        <f>'2017 год Приложение  4'!F68</f>
        <v>0</v>
      </c>
      <c r="F59" s="21">
        <f>'2017 год Приложение  4'!G68</f>
        <v>121710.4</v>
      </c>
    </row>
    <row r="60" spans="1:6" ht="15.75">
      <c r="A60" s="23" t="s">
        <v>12</v>
      </c>
      <c r="B60" s="43" t="s">
        <v>268</v>
      </c>
      <c r="C60" s="43" t="s">
        <v>15</v>
      </c>
      <c r="D60" s="21">
        <f>'2017 год Приложение  4'!E289</f>
        <v>12126.2</v>
      </c>
      <c r="E60" s="21">
        <f>'2017 год Приложение  4'!F289</f>
        <v>0</v>
      </c>
      <c r="F60" s="21">
        <f>'2017 год Приложение  4'!G289</f>
        <v>12126.2</v>
      </c>
    </row>
    <row r="61" spans="1:6" ht="31.5">
      <c r="A61" s="11" t="s">
        <v>387</v>
      </c>
      <c r="B61" s="12" t="s">
        <v>251</v>
      </c>
      <c r="C61" s="12" t="s">
        <v>0</v>
      </c>
      <c r="D61" s="13">
        <f>D62+D64+D68+D73+D77+D66+D71+D75</f>
        <v>46826.5</v>
      </c>
      <c r="E61" s="13">
        <f>E62+E64+E68+E73+E77+E66+E71+E75</f>
        <v>0</v>
      </c>
      <c r="F61" s="13">
        <f>F62+F64+F68+F73+F77+F66+F71+F75</f>
        <v>46826.5</v>
      </c>
    </row>
    <row r="62" spans="1:6" ht="31.5">
      <c r="A62" s="15" t="s">
        <v>42</v>
      </c>
      <c r="B62" s="16" t="s">
        <v>252</v>
      </c>
      <c r="C62" s="65"/>
      <c r="D62" s="44">
        <f>D63</f>
        <v>921.4</v>
      </c>
      <c r="E62" s="44">
        <f>E63</f>
        <v>0</v>
      </c>
      <c r="F62" s="44">
        <f>F63</f>
        <v>921.4</v>
      </c>
    </row>
    <row r="63" spans="1:6" ht="31.5">
      <c r="A63" s="76" t="s">
        <v>16</v>
      </c>
      <c r="B63" s="16" t="s">
        <v>252</v>
      </c>
      <c r="C63" s="43" t="s">
        <v>11</v>
      </c>
      <c r="D63" s="21">
        <f>'2017 год Приложение  4'!E71</f>
        <v>921.4</v>
      </c>
      <c r="E63" s="21">
        <f>'2017 год Приложение  4'!F71</f>
        <v>0</v>
      </c>
      <c r="F63" s="21">
        <f>'2017 год Приложение  4'!G71</f>
        <v>921.4</v>
      </c>
    </row>
    <row r="64" spans="1:6" ht="31.5">
      <c r="A64" s="15" t="s">
        <v>42</v>
      </c>
      <c r="B64" s="16" t="s">
        <v>264</v>
      </c>
      <c r="C64" s="16"/>
      <c r="D64" s="44">
        <f>D65</f>
        <v>3103.1</v>
      </c>
      <c r="E64" s="44">
        <f>E65</f>
        <v>0</v>
      </c>
      <c r="F64" s="44">
        <f>F65</f>
        <v>3103.1</v>
      </c>
    </row>
    <row r="65" spans="1:6" ht="31.5">
      <c r="A65" s="76" t="s">
        <v>16</v>
      </c>
      <c r="B65" s="16" t="s">
        <v>264</v>
      </c>
      <c r="C65" s="43" t="s">
        <v>11</v>
      </c>
      <c r="D65" s="21">
        <f>'2017 год Приложение  4'!E73</f>
        <v>3103.1</v>
      </c>
      <c r="E65" s="21">
        <f>'2017 год Приложение  4'!F73</f>
        <v>0</v>
      </c>
      <c r="F65" s="21">
        <f>'2017 год Приложение  4'!G73</f>
        <v>3103.1</v>
      </c>
    </row>
    <row r="66" spans="1:6" ht="31.5">
      <c r="A66" s="41" t="s">
        <v>43</v>
      </c>
      <c r="B66" s="22" t="s">
        <v>253</v>
      </c>
      <c r="C66" s="22"/>
      <c r="D66" s="21">
        <f>D67</f>
        <v>239.3</v>
      </c>
      <c r="E66" s="21">
        <f>E67</f>
        <v>0</v>
      </c>
      <c r="F66" s="21">
        <f>F67</f>
        <v>239.3</v>
      </c>
    </row>
    <row r="67" spans="1:6" ht="31.5">
      <c r="A67" s="76" t="s">
        <v>16</v>
      </c>
      <c r="B67" s="22" t="s">
        <v>253</v>
      </c>
      <c r="C67" s="22" t="s">
        <v>11</v>
      </c>
      <c r="D67" s="21">
        <f>'2017 год Приложение  4'!E75</f>
        <v>239.3</v>
      </c>
      <c r="E67" s="21">
        <f>'2017 год Приложение  4'!F75</f>
        <v>0</v>
      </c>
      <c r="F67" s="21">
        <f>'2017 год Приложение  4'!G75</f>
        <v>239.3</v>
      </c>
    </row>
    <row r="68" spans="1:6" ht="31.5">
      <c r="A68" s="41" t="s">
        <v>43</v>
      </c>
      <c r="B68" s="16" t="s">
        <v>265</v>
      </c>
      <c r="C68" s="43"/>
      <c r="D68" s="44">
        <f>D69+D70</f>
        <v>14775</v>
      </c>
      <c r="E68" s="44">
        <f>E69+E70</f>
        <v>0</v>
      </c>
      <c r="F68" s="44">
        <f>F69+F70</f>
        <v>14775</v>
      </c>
    </row>
    <row r="69" spans="1:6" ht="31.5">
      <c r="A69" s="46" t="s">
        <v>16</v>
      </c>
      <c r="B69" s="16" t="s">
        <v>265</v>
      </c>
      <c r="C69" s="43" t="s">
        <v>11</v>
      </c>
      <c r="D69" s="21">
        <f>'2017 год Приложение  4'!E77</f>
        <v>12846.5</v>
      </c>
      <c r="E69" s="21">
        <f>'2017 год Приложение  4'!F77</f>
        <v>0</v>
      </c>
      <c r="F69" s="21">
        <f>'2017 год Приложение  4'!G77</f>
        <v>12846.5</v>
      </c>
    </row>
    <row r="70" spans="1:6" ht="15.75">
      <c r="A70" s="79" t="s">
        <v>48</v>
      </c>
      <c r="B70" s="16" t="s">
        <v>265</v>
      </c>
      <c r="C70" s="43" t="s">
        <v>49</v>
      </c>
      <c r="D70" s="21">
        <f>'2017 год Приложение  4'!E78</f>
        <v>1928.5</v>
      </c>
      <c r="E70" s="21">
        <f>'2017 год Приложение  4'!F78</f>
        <v>0</v>
      </c>
      <c r="F70" s="21">
        <f>'2017 год Приложение  4'!G78</f>
        <v>1928.5</v>
      </c>
    </row>
    <row r="71" spans="1:6" ht="31.5">
      <c r="A71" s="46" t="s">
        <v>354</v>
      </c>
      <c r="B71" s="16" t="s">
        <v>355</v>
      </c>
      <c r="C71" s="43"/>
      <c r="D71" s="21">
        <f>D72</f>
        <v>21428.7</v>
      </c>
      <c r="E71" s="21">
        <f>E72</f>
        <v>0</v>
      </c>
      <c r="F71" s="21">
        <f>D71+E71</f>
        <v>21428.7</v>
      </c>
    </row>
    <row r="72" spans="1:6" ht="15.75">
      <c r="A72" s="79" t="s">
        <v>48</v>
      </c>
      <c r="B72" s="16" t="s">
        <v>355</v>
      </c>
      <c r="C72" s="43" t="s">
        <v>49</v>
      </c>
      <c r="D72" s="21">
        <f>'2017 год Приложение  4'!E80</f>
        <v>21428.7</v>
      </c>
      <c r="E72" s="21">
        <f>'2017 год Приложение  4'!F80</f>
        <v>0</v>
      </c>
      <c r="F72" s="21">
        <f>D72+E72</f>
        <v>21428.7</v>
      </c>
    </row>
    <row r="73" spans="1:6" ht="31.5">
      <c r="A73" s="41" t="s">
        <v>44</v>
      </c>
      <c r="B73" s="43" t="s">
        <v>254</v>
      </c>
      <c r="C73" s="65"/>
      <c r="D73" s="44">
        <f>D74</f>
        <v>3718.2</v>
      </c>
      <c r="E73" s="44">
        <f>E74</f>
        <v>0</v>
      </c>
      <c r="F73" s="44">
        <f>F74</f>
        <v>3718.2</v>
      </c>
    </row>
    <row r="74" spans="1:6" ht="31.5">
      <c r="A74" s="41" t="s">
        <v>16</v>
      </c>
      <c r="B74" s="43" t="s">
        <v>254</v>
      </c>
      <c r="C74" s="43" t="s">
        <v>11</v>
      </c>
      <c r="D74" s="44">
        <f>'2017 год Приложение  4'!E82</f>
        <v>3718.2</v>
      </c>
      <c r="E74" s="44">
        <f>'2017 год Приложение  4'!F82</f>
        <v>0</v>
      </c>
      <c r="F74" s="44">
        <f>'2017 год Приложение  4'!G82</f>
        <v>3718.2</v>
      </c>
    </row>
    <row r="75" spans="1:6" ht="15.75">
      <c r="A75" s="46" t="s">
        <v>368</v>
      </c>
      <c r="B75" s="16" t="s">
        <v>367</v>
      </c>
      <c r="C75" s="43"/>
      <c r="D75" s="44">
        <f>D76</f>
        <v>20</v>
      </c>
      <c r="E75" s="44">
        <f>E76</f>
        <v>0</v>
      </c>
      <c r="F75" s="44">
        <f>F76</f>
        <v>20</v>
      </c>
    </row>
    <row r="76" spans="1:6" ht="31.5">
      <c r="A76" s="46" t="s">
        <v>16</v>
      </c>
      <c r="B76" s="16" t="s">
        <v>367</v>
      </c>
      <c r="C76" s="43" t="s">
        <v>11</v>
      </c>
      <c r="D76" s="44">
        <f>'2017 год Приложение  4'!E84</f>
        <v>20</v>
      </c>
      <c r="E76" s="44">
        <f>'2017 год Приложение  4'!F84</f>
        <v>0</v>
      </c>
      <c r="F76" s="44">
        <f>D76+E76</f>
        <v>20</v>
      </c>
    </row>
    <row r="77" spans="1:6" ht="63">
      <c r="A77" s="41" t="s">
        <v>45</v>
      </c>
      <c r="B77" s="36" t="s">
        <v>266</v>
      </c>
      <c r="C77" s="43"/>
      <c r="D77" s="44">
        <f>D78</f>
        <v>2620.8</v>
      </c>
      <c r="E77" s="44">
        <f>E78</f>
        <v>0</v>
      </c>
      <c r="F77" s="44">
        <f>F78</f>
        <v>2620.8</v>
      </c>
    </row>
    <row r="78" spans="1:6" ht="15.75">
      <c r="A78" s="76" t="s">
        <v>12</v>
      </c>
      <c r="B78" s="36" t="s">
        <v>266</v>
      </c>
      <c r="C78" s="43" t="s">
        <v>15</v>
      </c>
      <c r="D78" s="21">
        <f>'2017 год Приложение  4'!E86</f>
        <v>2620.8</v>
      </c>
      <c r="E78" s="21">
        <f>'2017 год Приложение  4'!F86</f>
        <v>0</v>
      </c>
      <c r="F78" s="21">
        <f>'2017 год Приложение  4'!G86</f>
        <v>2620.8</v>
      </c>
    </row>
    <row r="79" spans="1:6" ht="47.25">
      <c r="A79" s="11" t="s">
        <v>70</v>
      </c>
      <c r="B79" s="12" t="s">
        <v>255</v>
      </c>
      <c r="C79" s="12" t="s">
        <v>0</v>
      </c>
      <c r="D79" s="13">
        <f>D82+D80</f>
        <v>200</v>
      </c>
      <c r="E79" s="13">
        <f>E82+E80</f>
        <v>0</v>
      </c>
      <c r="F79" s="13">
        <f>F82+F80</f>
        <v>200</v>
      </c>
    </row>
    <row r="80" spans="1:6" ht="31.5">
      <c r="A80" s="23" t="s">
        <v>71</v>
      </c>
      <c r="B80" s="28" t="s">
        <v>256</v>
      </c>
      <c r="C80" s="43"/>
      <c r="D80" s="44">
        <f>D81</f>
        <v>50</v>
      </c>
      <c r="E80" s="44">
        <f>E81</f>
        <v>0</v>
      </c>
      <c r="F80" s="44">
        <f>F81</f>
        <v>50</v>
      </c>
    </row>
    <row r="81" spans="1:6" ht="15.75">
      <c r="A81" s="41" t="s">
        <v>31</v>
      </c>
      <c r="B81" s="28" t="s">
        <v>256</v>
      </c>
      <c r="C81" s="22" t="s">
        <v>20</v>
      </c>
      <c r="D81" s="44">
        <f>'2017 год Приложение  4'!E89</f>
        <v>50</v>
      </c>
      <c r="E81" s="44">
        <f>'2017 год Приложение  4'!F89</f>
        <v>0</v>
      </c>
      <c r="F81" s="44">
        <f>'2017 год Приложение  4'!G89</f>
        <v>50</v>
      </c>
    </row>
    <row r="82" spans="1:6" ht="31.5">
      <c r="A82" s="41" t="s">
        <v>55</v>
      </c>
      <c r="B82" s="28" t="s">
        <v>257</v>
      </c>
      <c r="C82" s="22"/>
      <c r="D82" s="21">
        <f>D83</f>
        <v>150</v>
      </c>
      <c r="E82" s="21">
        <f>E83</f>
        <v>0</v>
      </c>
      <c r="F82" s="21">
        <f>F83</f>
        <v>150</v>
      </c>
    </row>
    <row r="83" spans="1:6" ht="31.5">
      <c r="A83" s="76" t="s">
        <v>16</v>
      </c>
      <c r="B83" s="28" t="s">
        <v>257</v>
      </c>
      <c r="C83" s="43" t="s">
        <v>11</v>
      </c>
      <c r="D83" s="21">
        <f>'2017 год Приложение  4'!E91</f>
        <v>150</v>
      </c>
      <c r="E83" s="21">
        <f>'2017 год Приложение  4'!F91</f>
        <v>0</v>
      </c>
      <c r="F83" s="21">
        <f>'2017 год Приложение  4'!G91</f>
        <v>150</v>
      </c>
    </row>
    <row r="84" spans="1:6" ht="31.5">
      <c r="A84" s="30" t="s">
        <v>92</v>
      </c>
      <c r="B84" s="31" t="s">
        <v>164</v>
      </c>
      <c r="C84" s="31" t="s">
        <v>0</v>
      </c>
      <c r="D84" s="32">
        <f>D85+D101+D119+D134+D139</f>
        <v>1049500.3</v>
      </c>
      <c r="E84" s="32">
        <f>E85+E101+E119+E134+E139</f>
        <v>7841.6</v>
      </c>
      <c r="F84" s="32">
        <f>F85+F101+F119+F134+F139</f>
        <v>1057341.9000000001</v>
      </c>
    </row>
    <row r="85" spans="1:6" ht="31.5">
      <c r="A85" s="11" t="s">
        <v>109</v>
      </c>
      <c r="B85" s="12" t="s">
        <v>165</v>
      </c>
      <c r="C85" s="12" t="s">
        <v>0</v>
      </c>
      <c r="D85" s="13">
        <f>D86+D94+D92+D97+D90+D88+D99</f>
        <v>389576.30000000005</v>
      </c>
      <c r="E85" s="13">
        <f>E86+E94+E92+E97+E90+E88+E99</f>
        <v>-343.20000000000005</v>
      </c>
      <c r="F85" s="13">
        <f>F86+F94+F92+F97+F90+F88+F99</f>
        <v>389233.1000000001</v>
      </c>
    </row>
    <row r="86" spans="1:6" ht="31.5">
      <c r="A86" s="41" t="s">
        <v>29</v>
      </c>
      <c r="B86" s="43" t="s">
        <v>163</v>
      </c>
      <c r="C86" s="43"/>
      <c r="D86" s="44">
        <f>D87</f>
        <v>69742.6</v>
      </c>
      <c r="E86" s="44">
        <f>E87</f>
        <v>683.5</v>
      </c>
      <c r="F86" s="44">
        <f>F87</f>
        <v>70426.1</v>
      </c>
    </row>
    <row r="87" spans="1:6" ht="31.5">
      <c r="A87" s="41" t="s">
        <v>13</v>
      </c>
      <c r="B87" s="43" t="s">
        <v>163</v>
      </c>
      <c r="C87" s="43" t="s">
        <v>14</v>
      </c>
      <c r="D87" s="44">
        <f>'2017 год Приложение  4'!E311</f>
        <v>69742.6</v>
      </c>
      <c r="E87" s="44">
        <f>'2017 год Приложение  4'!F311</f>
        <v>683.5</v>
      </c>
      <c r="F87" s="44">
        <f>'2017 год Приложение  4'!G311</f>
        <v>70426.1</v>
      </c>
    </row>
    <row r="88" spans="1:6" ht="31.5">
      <c r="A88" s="41" t="s">
        <v>348</v>
      </c>
      <c r="B88" s="43" t="s">
        <v>321</v>
      </c>
      <c r="C88" s="43"/>
      <c r="D88" s="44">
        <f>D89</f>
        <v>346.4</v>
      </c>
      <c r="E88" s="44">
        <f>E89</f>
        <v>0</v>
      </c>
      <c r="F88" s="44">
        <f>F89</f>
        <v>346.4</v>
      </c>
    </row>
    <row r="89" spans="1:6" ht="31.5">
      <c r="A89" s="41" t="s">
        <v>13</v>
      </c>
      <c r="B89" s="43" t="s">
        <v>321</v>
      </c>
      <c r="C89" s="43" t="s">
        <v>14</v>
      </c>
      <c r="D89" s="44">
        <f>'2017 год Приложение  4'!E313</f>
        <v>346.4</v>
      </c>
      <c r="E89" s="44">
        <f>'2017 год Приложение  4'!F313</f>
        <v>0</v>
      </c>
      <c r="F89" s="44">
        <f>'2017 год Приложение  4'!G313</f>
        <v>346.4</v>
      </c>
    </row>
    <row r="90" spans="1:6" ht="47.25">
      <c r="A90" s="41" t="s">
        <v>82</v>
      </c>
      <c r="B90" s="43" t="s">
        <v>167</v>
      </c>
      <c r="C90" s="43"/>
      <c r="D90" s="44">
        <f>D91</f>
        <v>284910.9</v>
      </c>
      <c r="E90" s="44">
        <f>E91</f>
        <v>-1704</v>
      </c>
      <c r="F90" s="44">
        <f>F91</f>
        <v>283206.9</v>
      </c>
    </row>
    <row r="91" spans="1:6" ht="31.5">
      <c r="A91" s="41" t="s">
        <v>13</v>
      </c>
      <c r="B91" s="43" t="s">
        <v>167</v>
      </c>
      <c r="C91" s="43" t="s">
        <v>14</v>
      </c>
      <c r="D91" s="44">
        <f>'2017 год Приложение  4'!E315</f>
        <v>284910.9</v>
      </c>
      <c r="E91" s="44">
        <f>'2017 год Приложение  4'!F315</f>
        <v>-1704</v>
      </c>
      <c r="F91" s="44">
        <f>'2017 год Приложение  4'!G315</f>
        <v>283206.9</v>
      </c>
    </row>
    <row r="92" spans="1:6" ht="31.5">
      <c r="A92" s="41" t="s">
        <v>30</v>
      </c>
      <c r="B92" s="43" t="s">
        <v>166</v>
      </c>
      <c r="C92" s="43"/>
      <c r="D92" s="44">
        <f>D93</f>
        <v>8476</v>
      </c>
      <c r="E92" s="44">
        <f>E93</f>
        <v>685.6</v>
      </c>
      <c r="F92" s="44">
        <f>F93</f>
        <v>9161.6</v>
      </c>
    </row>
    <row r="93" spans="1:6" ht="31.5">
      <c r="A93" s="41" t="s">
        <v>13</v>
      </c>
      <c r="B93" s="43" t="s">
        <v>166</v>
      </c>
      <c r="C93" s="43" t="s">
        <v>14</v>
      </c>
      <c r="D93" s="44">
        <f>'2017 год Приложение  4'!E317</f>
        <v>8476</v>
      </c>
      <c r="E93" s="44">
        <f>'2017 год Приложение  4'!F317</f>
        <v>685.6</v>
      </c>
      <c r="F93" s="44">
        <f>'2017 год Приложение  4'!G317</f>
        <v>9161.6</v>
      </c>
    </row>
    <row r="94" spans="1:6" ht="78.75">
      <c r="A94" s="41" t="s">
        <v>81</v>
      </c>
      <c r="B94" s="43" t="s">
        <v>168</v>
      </c>
      <c r="C94" s="43"/>
      <c r="D94" s="44">
        <f>D96+D95</f>
        <v>22273.3</v>
      </c>
      <c r="E94" s="44">
        <f>E96+E95</f>
        <v>0</v>
      </c>
      <c r="F94" s="44">
        <f>F96+F95</f>
        <v>22273.3</v>
      </c>
    </row>
    <row r="95" spans="1:6" ht="15.75">
      <c r="A95" s="41" t="s">
        <v>31</v>
      </c>
      <c r="B95" s="43" t="s">
        <v>168</v>
      </c>
      <c r="C95" s="43" t="s">
        <v>20</v>
      </c>
      <c r="D95" s="44">
        <f>'2017 год Приложение  4'!E319</f>
        <v>365</v>
      </c>
      <c r="E95" s="44">
        <f>'2017 год Приложение  4'!F319</f>
        <v>0</v>
      </c>
      <c r="F95" s="44">
        <f>'2017 год Приложение  4'!G319</f>
        <v>365</v>
      </c>
    </row>
    <row r="96" spans="1:6" ht="31.5">
      <c r="A96" s="41" t="s">
        <v>13</v>
      </c>
      <c r="B96" s="43" t="s">
        <v>168</v>
      </c>
      <c r="C96" s="43" t="s">
        <v>14</v>
      </c>
      <c r="D96" s="44">
        <f>'2017 год Приложение  4'!E320</f>
        <v>21908.3</v>
      </c>
      <c r="E96" s="44">
        <f>'2017 год Приложение  4'!F320</f>
        <v>0</v>
      </c>
      <c r="F96" s="44">
        <f>'2017 год Приложение  4'!G320</f>
        <v>21908.3</v>
      </c>
    </row>
    <row r="97" spans="1:6" ht="94.5">
      <c r="A97" s="58" t="s">
        <v>298</v>
      </c>
      <c r="B97" s="43" t="s">
        <v>169</v>
      </c>
      <c r="C97" s="43"/>
      <c r="D97" s="44">
        <f>D98</f>
        <v>1827.1</v>
      </c>
      <c r="E97" s="44">
        <f>E98</f>
        <v>-8.3</v>
      </c>
      <c r="F97" s="44">
        <f>F98</f>
        <v>1818.8</v>
      </c>
    </row>
    <row r="98" spans="1:6" ht="15.75">
      <c r="A98" s="41" t="s">
        <v>31</v>
      </c>
      <c r="B98" s="43" t="s">
        <v>169</v>
      </c>
      <c r="C98" s="43" t="s">
        <v>20</v>
      </c>
      <c r="D98" s="44">
        <f>'2017 год Приложение  4'!E322</f>
        <v>1827.1</v>
      </c>
      <c r="E98" s="44">
        <f>'2017 год Приложение  4'!F322</f>
        <v>-8.3</v>
      </c>
      <c r="F98" s="44">
        <f>'2017 год Приложение  4'!G322</f>
        <v>1818.8</v>
      </c>
    </row>
    <row r="99" spans="1:6" ht="31.5">
      <c r="A99" s="41" t="s">
        <v>356</v>
      </c>
      <c r="B99" s="43" t="s">
        <v>357</v>
      </c>
      <c r="C99" s="43"/>
      <c r="D99" s="44">
        <f>D100</f>
        <v>2000</v>
      </c>
      <c r="E99" s="44">
        <f>E100</f>
        <v>0</v>
      </c>
      <c r="F99" s="44">
        <f>F100</f>
        <v>2000</v>
      </c>
    </row>
    <row r="100" spans="1:6" ht="31.5">
      <c r="A100" s="41" t="s">
        <v>13</v>
      </c>
      <c r="B100" s="43" t="s">
        <v>357</v>
      </c>
      <c r="C100" s="43" t="s">
        <v>14</v>
      </c>
      <c r="D100" s="44">
        <f>'2017 год Приложение  4'!E324</f>
        <v>2000</v>
      </c>
      <c r="E100" s="44">
        <f>'2017 год Приложение  4'!F324</f>
        <v>0</v>
      </c>
      <c r="F100" s="44">
        <f>'2017 год Приложение  4'!G324</f>
        <v>2000</v>
      </c>
    </row>
    <row r="101" spans="1:6" ht="31.5">
      <c r="A101" s="11" t="s">
        <v>93</v>
      </c>
      <c r="B101" s="12" t="s">
        <v>170</v>
      </c>
      <c r="C101" s="12" t="s">
        <v>0</v>
      </c>
      <c r="D101" s="13">
        <f>D102+D108+D117+D115+D106+D113+D104+D111</f>
        <v>567182.2000000001</v>
      </c>
      <c r="E101" s="13">
        <f>E102+E108+E117+E115+E106+E113+E104+E111</f>
        <v>7864.4</v>
      </c>
      <c r="F101" s="13">
        <f>F102+F108+F117+F115+F106+F113+F104+F111</f>
        <v>575046.6000000001</v>
      </c>
    </row>
    <row r="102" spans="1:6" ht="31.5">
      <c r="A102" s="41" t="s">
        <v>29</v>
      </c>
      <c r="B102" s="43" t="s">
        <v>171</v>
      </c>
      <c r="C102" s="43"/>
      <c r="D102" s="44">
        <f>D103</f>
        <v>102961.6</v>
      </c>
      <c r="E102" s="44">
        <f>E103</f>
        <v>1808.2</v>
      </c>
      <c r="F102" s="44">
        <f>F103</f>
        <v>104769.8</v>
      </c>
    </row>
    <row r="103" spans="1:6" ht="31.5">
      <c r="A103" s="41" t="s">
        <v>13</v>
      </c>
      <c r="B103" s="43" t="s">
        <v>171</v>
      </c>
      <c r="C103" s="43" t="s">
        <v>14</v>
      </c>
      <c r="D103" s="44">
        <f>'2017 год Приложение  4'!E327</f>
        <v>102961.6</v>
      </c>
      <c r="E103" s="44">
        <f>'2017 год Приложение  4'!F327</f>
        <v>1808.2</v>
      </c>
      <c r="F103" s="44">
        <f>'2017 год Приложение  4'!G327</f>
        <v>104769.8</v>
      </c>
    </row>
    <row r="104" spans="1:6" ht="47.25">
      <c r="A104" s="41" t="s">
        <v>365</v>
      </c>
      <c r="B104" s="43" t="s">
        <v>364</v>
      </c>
      <c r="C104" s="43"/>
      <c r="D104" s="44">
        <f>D105</f>
        <v>53.1</v>
      </c>
      <c r="E104" s="44">
        <f>E105</f>
        <v>0</v>
      </c>
      <c r="F104" s="44">
        <f>F105</f>
        <v>53.1</v>
      </c>
    </row>
    <row r="105" spans="1:6" ht="31.5">
      <c r="A105" s="41" t="s">
        <v>13</v>
      </c>
      <c r="B105" s="43" t="s">
        <v>364</v>
      </c>
      <c r="C105" s="43" t="s">
        <v>14</v>
      </c>
      <c r="D105" s="44">
        <f>'2017 год Приложение  4'!E329</f>
        <v>53.1</v>
      </c>
      <c r="E105" s="44">
        <f>'2017 год Приложение  4'!F329</f>
        <v>0</v>
      </c>
      <c r="F105" s="44">
        <f>'2017 год Приложение  4'!G329</f>
        <v>53.1</v>
      </c>
    </row>
    <row r="106" spans="1:6" ht="47.25">
      <c r="A106" s="41" t="s">
        <v>82</v>
      </c>
      <c r="B106" s="43" t="s">
        <v>173</v>
      </c>
      <c r="C106" s="43"/>
      <c r="D106" s="44">
        <f>D107</f>
        <v>436506.6</v>
      </c>
      <c r="E106" s="44">
        <f>E107</f>
        <v>1704</v>
      </c>
      <c r="F106" s="44">
        <f>F107</f>
        <v>438210.6</v>
      </c>
    </row>
    <row r="107" spans="1:6" ht="31.5">
      <c r="A107" s="41" t="s">
        <v>13</v>
      </c>
      <c r="B107" s="43" t="s">
        <v>173</v>
      </c>
      <c r="C107" s="43" t="s">
        <v>14</v>
      </c>
      <c r="D107" s="44">
        <f>'2017 год Приложение  4'!E331</f>
        <v>436506.6</v>
      </c>
      <c r="E107" s="44">
        <f>'2017 год Приложение  4'!F331</f>
        <v>1704</v>
      </c>
      <c r="F107" s="44">
        <f>'2017 год Приложение  4'!G331</f>
        <v>438210.6</v>
      </c>
    </row>
    <row r="108" spans="1:6" ht="31.5">
      <c r="A108" s="41" t="s">
        <v>32</v>
      </c>
      <c r="B108" s="43" t="s">
        <v>181</v>
      </c>
      <c r="C108" s="43"/>
      <c r="D108" s="44">
        <f>D109+D110</f>
        <v>3239.7</v>
      </c>
      <c r="E108" s="44">
        <f>E109+E110</f>
        <v>789.8</v>
      </c>
      <c r="F108" s="44">
        <f>F109+F110</f>
        <v>4029.5</v>
      </c>
    </row>
    <row r="109" spans="1:6" ht="31.5">
      <c r="A109" s="23" t="s">
        <v>33</v>
      </c>
      <c r="B109" s="43" t="s">
        <v>181</v>
      </c>
      <c r="C109" s="43" t="s">
        <v>28</v>
      </c>
      <c r="D109" s="44">
        <f>'2017 год Приложение  4'!E333</f>
        <v>3164.1</v>
      </c>
      <c r="E109" s="44">
        <f>'2017 год Приложение  4'!F333</f>
        <v>0</v>
      </c>
      <c r="F109" s="44">
        <f>'2017 год Приложение  4'!G333</f>
        <v>3164.1</v>
      </c>
    </row>
    <row r="110" spans="1:6" ht="31.5">
      <c r="A110" s="41" t="s">
        <v>13</v>
      </c>
      <c r="B110" s="43" t="s">
        <v>181</v>
      </c>
      <c r="C110" s="43" t="s">
        <v>14</v>
      </c>
      <c r="D110" s="44">
        <f>'2017 год Приложение  4'!E334</f>
        <v>75.6</v>
      </c>
      <c r="E110" s="44">
        <f>'2017 год Приложение  4'!F334</f>
        <v>789.8</v>
      </c>
      <c r="F110" s="44">
        <f>'2017 год Приложение  4'!G334</f>
        <v>865.4</v>
      </c>
    </row>
    <row r="111" spans="1:6" ht="47.25">
      <c r="A111" s="41" t="s">
        <v>365</v>
      </c>
      <c r="B111" s="43" t="s">
        <v>366</v>
      </c>
      <c r="C111" s="43"/>
      <c r="D111" s="44">
        <f>D112</f>
        <v>477.8</v>
      </c>
      <c r="E111" s="44">
        <f>E112</f>
        <v>0</v>
      </c>
      <c r="F111" s="44">
        <f>F112</f>
        <v>477.8</v>
      </c>
    </row>
    <row r="112" spans="1:6" ht="31.5">
      <c r="A112" s="41" t="s">
        <v>13</v>
      </c>
      <c r="B112" s="43" t="s">
        <v>366</v>
      </c>
      <c r="C112" s="43" t="s">
        <v>14</v>
      </c>
      <c r="D112" s="44">
        <f>'2017 год Приложение  4'!E336</f>
        <v>477.8</v>
      </c>
      <c r="E112" s="44">
        <f>'2017 год Приложение  4'!F336</f>
        <v>0</v>
      </c>
      <c r="F112" s="44">
        <f>'2017 год Приложение  4'!G336</f>
        <v>477.8</v>
      </c>
    </row>
    <row r="113" spans="1:6" ht="63">
      <c r="A113" s="41" t="s">
        <v>142</v>
      </c>
      <c r="B113" s="28" t="s">
        <v>276</v>
      </c>
      <c r="C113" s="43"/>
      <c r="D113" s="38">
        <f>D114</f>
        <v>19890.4</v>
      </c>
      <c r="E113" s="38">
        <f>E114</f>
        <v>3518.4</v>
      </c>
      <c r="F113" s="38">
        <f>F114</f>
        <v>23408.800000000003</v>
      </c>
    </row>
    <row r="114" spans="1:6" ht="31.5">
      <c r="A114" s="41" t="s">
        <v>13</v>
      </c>
      <c r="B114" s="28" t="s">
        <v>276</v>
      </c>
      <c r="C114" s="43" t="s">
        <v>14</v>
      </c>
      <c r="D114" s="38">
        <f>'2017 год Приложение  4'!E338</f>
        <v>19890.4</v>
      </c>
      <c r="E114" s="38">
        <f>'2017 год Приложение  4'!F338</f>
        <v>3518.4</v>
      </c>
      <c r="F114" s="38">
        <f>'2017 год Приложение  4'!G338</f>
        <v>23408.800000000003</v>
      </c>
    </row>
    <row r="115" spans="1:6" ht="63">
      <c r="A115" s="41" t="s">
        <v>131</v>
      </c>
      <c r="B115" s="43" t="s">
        <v>172</v>
      </c>
      <c r="C115" s="43"/>
      <c r="D115" s="44">
        <f>D116</f>
        <v>18.7</v>
      </c>
      <c r="E115" s="44">
        <f>E116</f>
        <v>0</v>
      </c>
      <c r="F115" s="44">
        <f>F116</f>
        <v>18.7</v>
      </c>
    </row>
    <row r="116" spans="1:6" ht="15.75">
      <c r="A116" s="41" t="s">
        <v>31</v>
      </c>
      <c r="B116" s="43" t="s">
        <v>172</v>
      </c>
      <c r="C116" s="43" t="s">
        <v>20</v>
      </c>
      <c r="D116" s="44">
        <f>'2017 год Приложение  4'!E340</f>
        <v>18.7</v>
      </c>
      <c r="E116" s="44">
        <f>'2017 год Приложение  4'!F340</f>
        <v>0</v>
      </c>
      <c r="F116" s="44">
        <f>'2017 год Приложение  4'!G340</f>
        <v>18.7</v>
      </c>
    </row>
    <row r="117" spans="1:6" ht="94.5">
      <c r="A117" s="58" t="s">
        <v>298</v>
      </c>
      <c r="B117" s="43" t="s">
        <v>174</v>
      </c>
      <c r="C117" s="43"/>
      <c r="D117" s="44">
        <f>D118</f>
        <v>4034.3</v>
      </c>
      <c r="E117" s="44">
        <f>E118</f>
        <v>44</v>
      </c>
      <c r="F117" s="44">
        <f>F118</f>
        <v>4078.3</v>
      </c>
    </row>
    <row r="118" spans="1:6" ht="15.75">
      <c r="A118" s="41" t="s">
        <v>31</v>
      </c>
      <c r="B118" s="43" t="s">
        <v>174</v>
      </c>
      <c r="C118" s="43" t="s">
        <v>20</v>
      </c>
      <c r="D118" s="44">
        <f>'2017 год Приложение  4'!E342</f>
        <v>4034.3</v>
      </c>
      <c r="E118" s="44">
        <f>'2017 год Приложение  4'!F342</f>
        <v>44</v>
      </c>
      <c r="F118" s="44">
        <f>'2017 год Приложение  4'!G342</f>
        <v>4078.3</v>
      </c>
    </row>
    <row r="119" spans="1:6" ht="15.75">
      <c r="A119" s="11" t="s">
        <v>94</v>
      </c>
      <c r="B119" s="12" t="s">
        <v>175</v>
      </c>
      <c r="C119" s="12" t="s">
        <v>0</v>
      </c>
      <c r="D119" s="13">
        <f>D120+D126+D130+D132+D128+D122+D124</f>
        <v>28738.7</v>
      </c>
      <c r="E119" s="13">
        <f>E120+E126+E130+E132+E128+E122+E124</f>
        <v>936.9</v>
      </c>
      <c r="F119" s="13">
        <f>F120+F126+F130+F132+F128+F122+F124</f>
        <v>29675.6</v>
      </c>
    </row>
    <row r="120" spans="1:6" ht="31.5">
      <c r="A120" s="41" t="s">
        <v>29</v>
      </c>
      <c r="B120" s="43" t="s">
        <v>176</v>
      </c>
      <c r="C120" s="43"/>
      <c r="D120" s="44">
        <f>D121</f>
        <v>26321.7</v>
      </c>
      <c r="E120" s="44">
        <f>E121</f>
        <v>156.1</v>
      </c>
      <c r="F120" s="44">
        <f>F121</f>
        <v>26477.8</v>
      </c>
    </row>
    <row r="121" spans="1:6" ht="31.5">
      <c r="A121" s="41" t="s">
        <v>13</v>
      </c>
      <c r="B121" s="43" t="s">
        <v>176</v>
      </c>
      <c r="C121" s="43" t="s">
        <v>14</v>
      </c>
      <c r="D121" s="44">
        <f>'2017 год Приложение  4'!E345</f>
        <v>26321.7</v>
      </c>
      <c r="E121" s="44">
        <f>'2017 год Приложение  4'!F345</f>
        <v>156.1</v>
      </c>
      <c r="F121" s="44">
        <f>'2017 год Приложение  4'!G345</f>
        <v>26477.8</v>
      </c>
    </row>
    <row r="122" spans="1:6" ht="63">
      <c r="A122" s="41" t="s">
        <v>376</v>
      </c>
      <c r="B122" s="43" t="s">
        <v>377</v>
      </c>
      <c r="C122" s="43"/>
      <c r="D122" s="44">
        <f>D123</f>
        <v>1501.4</v>
      </c>
      <c r="E122" s="44">
        <f>E123</f>
        <v>613.4</v>
      </c>
      <c r="F122" s="44">
        <f>F123</f>
        <v>2114.8</v>
      </c>
    </row>
    <row r="123" spans="1:6" ht="31.5">
      <c r="A123" s="41" t="s">
        <v>13</v>
      </c>
      <c r="B123" s="43" t="s">
        <v>377</v>
      </c>
      <c r="C123" s="43" t="s">
        <v>14</v>
      </c>
      <c r="D123" s="44">
        <f>'2017 год Приложение  4'!E347</f>
        <v>1501.4</v>
      </c>
      <c r="E123" s="44">
        <f>'2017 год Приложение  4'!F347</f>
        <v>613.4</v>
      </c>
      <c r="F123" s="44">
        <f>'2017 год Приложение  4'!G347</f>
        <v>2114.8</v>
      </c>
    </row>
    <row r="124" spans="1:6" ht="31.5">
      <c r="A124" s="41" t="s">
        <v>391</v>
      </c>
      <c r="B124" s="43" t="s">
        <v>390</v>
      </c>
      <c r="C124" s="43"/>
      <c r="D124" s="44">
        <f>D125</f>
        <v>0</v>
      </c>
      <c r="E124" s="44">
        <f>E125</f>
        <v>170.1</v>
      </c>
      <c r="F124" s="44">
        <f>F125</f>
        <v>170.1</v>
      </c>
    </row>
    <row r="125" spans="1:6" ht="31.5">
      <c r="A125" s="41" t="s">
        <v>13</v>
      </c>
      <c r="B125" s="43" t="s">
        <v>390</v>
      </c>
      <c r="C125" s="43" t="s">
        <v>14</v>
      </c>
      <c r="D125" s="44">
        <f>'2017 год Приложение  4'!E349</f>
        <v>0</v>
      </c>
      <c r="E125" s="44">
        <f>'2017 год Приложение  4'!F349</f>
        <v>170.1</v>
      </c>
      <c r="F125" s="44">
        <f>'2017 год Приложение  4'!G349</f>
        <v>170.1</v>
      </c>
    </row>
    <row r="126" spans="1:6" ht="15.75">
      <c r="A126" s="41" t="s">
        <v>111</v>
      </c>
      <c r="B126" s="43" t="s">
        <v>182</v>
      </c>
      <c r="C126" s="43"/>
      <c r="D126" s="44">
        <f>D127</f>
        <v>500</v>
      </c>
      <c r="E126" s="44">
        <f>E127</f>
        <v>0</v>
      </c>
      <c r="F126" s="44">
        <f>F127</f>
        <v>500</v>
      </c>
    </row>
    <row r="127" spans="1:6" ht="31.5">
      <c r="A127" s="128" t="s">
        <v>112</v>
      </c>
      <c r="B127" s="43" t="s">
        <v>182</v>
      </c>
      <c r="C127" s="43" t="s">
        <v>20</v>
      </c>
      <c r="D127" s="44">
        <f>'2017 год Приложение  4'!E95</f>
        <v>500</v>
      </c>
      <c r="E127" s="44">
        <f>'2017 год Приложение  4'!F95</f>
        <v>0</v>
      </c>
      <c r="F127" s="44">
        <f>'2017 год Приложение  4'!G95</f>
        <v>500</v>
      </c>
    </row>
    <row r="128" spans="1:6" ht="94.5">
      <c r="A128" s="58" t="s">
        <v>298</v>
      </c>
      <c r="B128" s="43" t="s">
        <v>177</v>
      </c>
      <c r="C128" s="43"/>
      <c r="D128" s="44">
        <f>D129</f>
        <v>165.6</v>
      </c>
      <c r="E128" s="44">
        <f>E129</f>
        <v>-2.7</v>
      </c>
      <c r="F128" s="44">
        <f>F129</f>
        <v>162.9</v>
      </c>
    </row>
    <row r="129" spans="1:6" ht="31.5">
      <c r="A129" s="41" t="s">
        <v>112</v>
      </c>
      <c r="B129" s="43" t="s">
        <v>177</v>
      </c>
      <c r="C129" s="43" t="s">
        <v>20</v>
      </c>
      <c r="D129" s="44">
        <f>'2017 год Приложение  4'!E351</f>
        <v>165.6</v>
      </c>
      <c r="E129" s="44">
        <f>'2017 год Приложение  4'!F351</f>
        <v>-2.7</v>
      </c>
      <c r="F129" s="44">
        <f>'2017 год Приложение  4'!G351</f>
        <v>162.9</v>
      </c>
    </row>
    <row r="130" spans="1:6" ht="31.5">
      <c r="A130" s="41" t="s">
        <v>143</v>
      </c>
      <c r="B130" s="43" t="s">
        <v>183</v>
      </c>
      <c r="C130" s="43"/>
      <c r="D130" s="44">
        <f>'2017 год Приложение  4'!E97</f>
        <v>60</v>
      </c>
      <c r="E130" s="44">
        <f>'2017 год Приложение  4'!F97</f>
        <v>0</v>
      </c>
      <c r="F130" s="44">
        <f>'2017 год Приложение  4'!G97</f>
        <v>60</v>
      </c>
    </row>
    <row r="131" spans="1:6" ht="31.5">
      <c r="A131" s="41" t="s">
        <v>16</v>
      </c>
      <c r="B131" s="43" t="s">
        <v>183</v>
      </c>
      <c r="C131" s="43" t="s">
        <v>11</v>
      </c>
      <c r="D131" s="44">
        <f>'2017 год Приложение  4'!E97</f>
        <v>60</v>
      </c>
      <c r="E131" s="44">
        <f>'2017 год Приложение  4'!F97</f>
        <v>0</v>
      </c>
      <c r="F131" s="44">
        <f>'2017 год Приложение  4'!G97</f>
        <v>60</v>
      </c>
    </row>
    <row r="132" spans="1:6" ht="47.25">
      <c r="A132" s="41" t="s">
        <v>144</v>
      </c>
      <c r="B132" s="43" t="s">
        <v>184</v>
      </c>
      <c r="C132" s="43"/>
      <c r="D132" s="44">
        <f>D133</f>
        <v>190</v>
      </c>
      <c r="E132" s="44">
        <f>E133</f>
        <v>0</v>
      </c>
      <c r="F132" s="44">
        <f>F133</f>
        <v>190</v>
      </c>
    </row>
    <row r="133" spans="1:6" ht="31.5">
      <c r="A133" s="41" t="s">
        <v>16</v>
      </c>
      <c r="B133" s="43" t="s">
        <v>184</v>
      </c>
      <c r="C133" s="43" t="s">
        <v>11</v>
      </c>
      <c r="D133" s="44">
        <f>'2017 год Приложение  4'!E99</f>
        <v>190</v>
      </c>
      <c r="E133" s="44">
        <f>'2017 год Приложение  4'!F99</f>
        <v>0</v>
      </c>
      <c r="F133" s="44">
        <f>'2017 год Приложение  4'!G99</f>
        <v>190</v>
      </c>
    </row>
    <row r="134" spans="1:6" ht="31.5">
      <c r="A134" s="11" t="s">
        <v>95</v>
      </c>
      <c r="B134" s="12" t="s">
        <v>185</v>
      </c>
      <c r="C134" s="12" t="s">
        <v>0</v>
      </c>
      <c r="D134" s="13">
        <f>D135</f>
        <v>5428.8</v>
      </c>
      <c r="E134" s="13">
        <f>E135</f>
        <v>0</v>
      </c>
      <c r="F134" s="13">
        <f>F135</f>
        <v>5428.8</v>
      </c>
    </row>
    <row r="135" spans="1:6" ht="31.5">
      <c r="A135" s="41" t="s">
        <v>275</v>
      </c>
      <c r="B135" s="43" t="s">
        <v>267</v>
      </c>
      <c r="C135" s="43"/>
      <c r="D135" s="44">
        <f>D137+D138+D136</f>
        <v>5428.8</v>
      </c>
      <c r="E135" s="44">
        <f>E137+E138+E136</f>
        <v>0</v>
      </c>
      <c r="F135" s="44">
        <f>F137+F138+F136</f>
        <v>5428.8</v>
      </c>
    </row>
    <row r="136" spans="1:6" ht="63">
      <c r="A136" s="41" t="s">
        <v>18</v>
      </c>
      <c r="B136" s="43" t="s">
        <v>267</v>
      </c>
      <c r="C136" s="43" t="s">
        <v>19</v>
      </c>
      <c r="D136" s="44">
        <f>'2017 год Приложение  4'!E354</f>
        <v>93.9</v>
      </c>
      <c r="E136" s="44">
        <f>'2017 год Приложение  4'!F354</f>
        <v>-81</v>
      </c>
      <c r="F136" s="44">
        <f>'2017 год Приложение  4'!G354</f>
        <v>12.900000000000006</v>
      </c>
    </row>
    <row r="137" spans="1:6" ht="31.5">
      <c r="A137" s="41" t="s">
        <v>16</v>
      </c>
      <c r="B137" s="43" t="s">
        <v>267</v>
      </c>
      <c r="C137" s="43" t="s">
        <v>11</v>
      </c>
      <c r="D137" s="44">
        <f>'2017 год Приложение  4'!E355</f>
        <v>417.8</v>
      </c>
      <c r="E137" s="44">
        <f>'2017 год Приложение  4'!F355</f>
        <v>81</v>
      </c>
      <c r="F137" s="44">
        <f>'2017 год Приложение  4'!G355</f>
        <v>498.8</v>
      </c>
    </row>
    <row r="138" spans="1:6" ht="31.5">
      <c r="A138" s="84" t="s">
        <v>13</v>
      </c>
      <c r="B138" s="43" t="s">
        <v>267</v>
      </c>
      <c r="C138" s="43" t="s">
        <v>14</v>
      </c>
      <c r="D138" s="44">
        <f>'2017 год Приложение  4'!E356</f>
        <v>4917.1</v>
      </c>
      <c r="E138" s="44">
        <f>'2017 год Приложение  4'!F356</f>
        <v>0</v>
      </c>
      <c r="F138" s="44">
        <f>'2017 год Приложение  4'!G356</f>
        <v>4917.1</v>
      </c>
    </row>
    <row r="139" spans="1:6" ht="31.5">
      <c r="A139" s="11" t="s">
        <v>88</v>
      </c>
      <c r="B139" s="12" t="s">
        <v>178</v>
      </c>
      <c r="C139" s="12" t="s">
        <v>0</v>
      </c>
      <c r="D139" s="13">
        <f>D140+D144</f>
        <v>58574.3</v>
      </c>
      <c r="E139" s="13">
        <f>E140+E144</f>
        <v>-616.5</v>
      </c>
      <c r="F139" s="13">
        <f>F140+F144</f>
        <v>57957.8</v>
      </c>
    </row>
    <row r="140" spans="1:6" ht="31.5">
      <c r="A140" s="41" t="s">
        <v>17</v>
      </c>
      <c r="B140" s="43" t="s">
        <v>179</v>
      </c>
      <c r="C140" s="43"/>
      <c r="D140" s="44">
        <f>D141+D142+D143</f>
        <v>30648.899999999998</v>
      </c>
      <c r="E140" s="44">
        <f>E141+E142+E143</f>
        <v>-758.8</v>
      </c>
      <c r="F140" s="44">
        <f>F141+F142+F143</f>
        <v>29890.1</v>
      </c>
    </row>
    <row r="141" spans="1:6" ht="63">
      <c r="A141" s="41" t="s">
        <v>18</v>
      </c>
      <c r="B141" s="43" t="s">
        <v>179</v>
      </c>
      <c r="C141" s="43" t="s">
        <v>19</v>
      </c>
      <c r="D141" s="44">
        <f>'2017 год Приложение  4'!E359</f>
        <v>26067.1</v>
      </c>
      <c r="E141" s="44">
        <f>'2017 год Приложение  4'!F359</f>
        <v>-763.8</v>
      </c>
      <c r="F141" s="44">
        <f>'2017 год Приложение  4'!G359</f>
        <v>25303.3</v>
      </c>
    </row>
    <row r="142" spans="1:6" ht="31.5">
      <c r="A142" s="41" t="s">
        <v>16</v>
      </c>
      <c r="B142" s="43" t="s">
        <v>179</v>
      </c>
      <c r="C142" s="43" t="s">
        <v>11</v>
      </c>
      <c r="D142" s="44">
        <f>'2017 год Приложение  4'!E360</f>
        <v>4374.3</v>
      </c>
      <c r="E142" s="44">
        <f>'2017 год Приложение  4'!F360</f>
        <v>5</v>
      </c>
      <c r="F142" s="44">
        <f>'2017 год Приложение  4'!G360</f>
        <v>4379.3</v>
      </c>
    </row>
    <row r="143" spans="1:6" ht="15.75">
      <c r="A143" s="79" t="s">
        <v>12</v>
      </c>
      <c r="B143" s="43" t="s">
        <v>179</v>
      </c>
      <c r="C143" s="43" t="s">
        <v>15</v>
      </c>
      <c r="D143" s="44">
        <f>'2017 год Приложение  4'!E361</f>
        <v>207.5</v>
      </c>
      <c r="E143" s="44">
        <f>'2017 год Приложение  4'!F361</f>
        <v>0</v>
      </c>
      <c r="F143" s="44">
        <f>'2017 год Приложение  4'!G361</f>
        <v>207.5</v>
      </c>
    </row>
    <row r="144" spans="1:6" ht="31.5">
      <c r="A144" s="41" t="s">
        <v>63</v>
      </c>
      <c r="B144" s="43" t="s">
        <v>180</v>
      </c>
      <c r="C144" s="43"/>
      <c r="D144" s="44">
        <f>D145+D146</f>
        <v>27925.4</v>
      </c>
      <c r="E144" s="44">
        <f>E145+E146</f>
        <v>142.3</v>
      </c>
      <c r="F144" s="44">
        <f>F145+F146</f>
        <v>28067.7</v>
      </c>
    </row>
    <row r="145" spans="1:6" ht="63">
      <c r="A145" s="41" t="s">
        <v>18</v>
      </c>
      <c r="B145" s="43" t="s">
        <v>180</v>
      </c>
      <c r="C145" s="43" t="s">
        <v>19</v>
      </c>
      <c r="D145" s="44">
        <f>'2017 год Приложение  4'!E363</f>
        <v>26636.9</v>
      </c>
      <c r="E145" s="44">
        <f>'2017 год Приложение  4'!F363</f>
        <v>70</v>
      </c>
      <c r="F145" s="44">
        <f>'2017 год Приложение  4'!G363</f>
        <v>26706.9</v>
      </c>
    </row>
    <row r="146" spans="1:6" ht="31.5">
      <c r="A146" s="41" t="s">
        <v>16</v>
      </c>
      <c r="B146" s="43" t="s">
        <v>180</v>
      </c>
      <c r="C146" s="43" t="s">
        <v>11</v>
      </c>
      <c r="D146" s="44">
        <f>'2017 год Приложение  4'!E364</f>
        <v>1288.5</v>
      </c>
      <c r="E146" s="44">
        <f>'2017 год Приложение  4'!F364</f>
        <v>72.3</v>
      </c>
      <c r="F146" s="44">
        <f>'2017 год Приложение  4'!G364</f>
        <v>1360.8</v>
      </c>
    </row>
    <row r="147" spans="1:6" ht="31.5">
      <c r="A147" s="30" t="s">
        <v>96</v>
      </c>
      <c r="B147" s="31" t="s">
        <v>191</v>
      </c>
      <c r="C147" s="31" t="s">
        <v>0</v>
      </c>
      <c r="D147" s="32">
        <f>D148+D150+D153+D155+D157+D159+D163+D165+D161+D168+D170+D172+D174+D178</f>
        <v>139654.5</v>
      </c>
      <c r="E147" s="32">
        <f>E148+E150+E153+E155+E157+E159+E163+E165+E161+E168+E170+E172+E174+E178</f>
        <v>7678.6</v>
      </c>
      <c r="F147" s="32">
        <f>F148+F150+F153+F155+F157+F159+F163+F165+F161+F168+F170+F172+F174+F178</f>
        <v>147333.1</v>
      </c>
    </row>
    <row r="148" spans="1:6" ht="31.5">
      <c r="A148" s="41" t="s">
        <v>58</v>
      </c>
      <c r="B148" s="43" t="s">
        <v>190</v>
      </c>
      <c r="C148" s="43"/>
      <c r="D148" s="21">
        <f>'2017 год Приложение  4'!E239</f>
        <v>27235.5</v>
      </c>
      <c r="E148" s="21">
        <f>'2017 год Приложение  4'!F239</f>
        <v>5.1</v>
      </c>
      <c r="F148" s="21">
        <f>'2017 год Приложение  4'!G239</f>
        <v>27240.6</v>
      </c>
    </row>
    <row r="149" spans="1:6" ht="31.5">
      <c r="A149" s="23" t="s">
        <v>13</v>
      </c>
      <c r="B149" s="43" t="s">
        <v>190</v>
      </c>
      <c r="C149" s="43" t="s">
        <v>14</v>
      </c>
      <c r="D149" s="21">
        <f>'2017 год Приложение  4'!E240</f>
        <v>27235.5</v>
      </c>
      <c r="E149" s="21">
        <f>'2017 год Приложение  4'!F240</f>
        <v>5.1</v>
      </c>
      <c r="F149" s="21">
        <f>'2017 год Приложение  4'!G240</f>
        <v>27240.6</v>
      </c>
    </row>
    <row r="150" spans="1:6" ht="63">
      <c r="A150" s="23" t="s">
        <v>379</v>
      </c>
      <c r="B150" s="43" t="s">
        <v>378</v>
      </c>
      <c r="C150" s="43"/>
      <c r="D150" s="21">
        <f>'2017 год Приложение  4'!E241</f>
        <v>6512</v>
      </c>
      <c r="E150" s="21">
        <f>'2017 год Приложение  4'!F241</f>
        <v>2447.9</v>
      </c>
      <c r="F150" s="21">
        <f>'2017 год Приложение  4'!G241</f>
        <v>8959.900000000001</v>
      </c>
    </row>
    <row r="151" spans="1:6" ht="15.75">
      <c r="A151" s="48" t="s">
        <v>48</v>
      </c>
      <c r="B151" s="43" t="s">
        <v>378</v>
      </c>
      <c r="C151" s="43" t="s">
        <v>49</v>
      </c>
      <c r="D151" s="21">
        <f>'2017 год Приложение  4'!E242</f>
        <v>1367.9</v>
      </c>
      <c r="E151" s="21">
        <f>'2017 год Приложение  4'!F242</f>
        <v>480.4</v>
      </c>
      <c r="F151" s="21">
        <f>'2017 год Приложение  4'!G242</f>
        <v>1848.3000000000002</v>
      </c>
    </row>
    <row r="152" spans="1:6" ht="31.5">
      <c r="A152" s="23" t="s">
        <v>13</v>
      </c>
      <c r="B152" s="43" t="s">
        <v>378</v>
      </c>
      <c r="C152" s="43" t="s">
        <v>14</v>
      </c>
      <c r="D152" s="21">
        <f>'2017 год Приложение  4'!E243</f>
        <v>5144.1</v>
      </c>
      <c r="E152" s="21">
        <f>'2017 год Приложение  4'!F243</f>
        <v>1967.5</v>
      </c>
      <c r="F152" s="21">
        <f>'2017 год Приложение  4'!G243</f>
        <v>7111.6</v>
      </c>
    </row>
    <row r="153" spans="1:6" ht="31.5">
      <c r="A153" s="23" t="s">
        <v>361</v>
      </c>
      <c r="B153" s="43" t="s">
        <v>277</v>
      </c>
      <c r="C153" s="43"/>
      <c r="D153" s="21">
        <f>'2017 год Приложение  4'!E244</f>
        <v>50</v>
      </c>
      <c r="E153" s="21">
        <f>'2017 год Приложение  4'!F244</f>
        <v>0</v>
      </c>
      <c r="F153" s="21">
        <f>'2017 год Приложение  4'!G244</f>
        <v>50</v>
      </c>
    </row>
    <row r="154" spans="1:6" ht="31.5">
      <c r="A154" s="23" t="s">
        <v>13</v>
      </c>
      <c r="B154" s="43" t="s">
        <v>277</v>
      </c>
      <c r="C154" s="43" t="s">
        <v>14</v>
      </c>
      <c r="D154" s="21">
        <f>'2017 год Приложение  4'!E245</f>
        <v>50</v>
      </c>
      <c r="E154" s="21">
        <f>'2017 год Приложение  4'!F245</f>
        <v>0</v>
      </c>
      <c r="F154" s="21">
        <f>'2017 год Приложение  4'!G245</f>
        <v>50</v>
      </c>
    </row>
    <row r="155" spans="1:6" ht="15.75">
      <c r="A155" s="23" t="s">
        <v>312</v>
      </c>
      <c r="B155" s="43" t="s">
        <v>313</v>
      </c>
      <c r="C155" s="43"/>
      <c r="D155" s="21">
        <f>'2017 год Приложение  4'!E246</f>
        <v>215.4</v>
      </c>
      <c r="E155" s="21">
        <f>'2017 год Приложение  4'!F246</f>
        <v>0</v>
      </c>
      <c r="F155" s="21">
        <f>'2017 год Приложение  4'!G246</f>
        <v>215.4</v>
      </c>
    </row>
    <row r="156" spans="1:6" ht="31.5">
      <c r="A156" s="77" t="s">
        <v>13</v>
      </c>
      <c r="B156" s="43" t="s">
        <v>313</v>
      </c>
      <c r="C156" s="43" t="s">
        <v>14</v>
      </c>
      <c r="D156" s="21">
        <f>'2017 год Приложение  4'!E247</f>
        <v>215.4</v>
      </c>
      <c r="E156" s="21">
        <f>'2017 год Приложение  4'!F247</f>
        <v>0</v>
      </c>
      <c r="F156" s="21">
        <f>'2017 год Приложение  4'!G247</f>
        <v>215.4</v>
      </c>
    </row>
    <row r="157" spans="1:6" ht="31.5">
      <c r="A157" s="23" t="s">
        <v>363</v>
      </c>
      <c r="B157" s="43" t="s">
        <v>360</v>
      </c>
      <c r="C157" s="43"/>
      <c r="D157" s="21">
        <f>'2017 год Приложение  4'!E248</f>
        <v>918</v>
      </c>
      <c r="E157" s="21">
        <f>'2017 год Приложение  4'!F248</f>
        <v>0</v>
      </c>
      <c r="F157" s="21">
        <f>'2017 год Приложение  4'!G248</f>
        <v>918</v>
      </c>
    </row>
    <row r="158" spans="1:6" ht="31.5">
      <c r="A158" s="23" t="s">
        <v>13</v>
      </c>
      <c r="B158" s="43" t="s">
        <v>360</v>
      </c>
      <c r="C158" s="43" t="s">
        <v>14</v>
      </c>
      <c r="D158" s="21">
        <f>'2017 год Приложение  4'!E249</f>
        <v>918</v>
      </c>
      <c r="E158" s="21">
        <f>'2017 год Приложение  4'!F249</f>
        <v>0</v>
      </c>
      <c r="F158" s="21">
        <f>'2017 год Приложение  4'!G249</f>
        <v>918</v>
      </c>
    </row>
    <row r="159" spans="1:6" ht="31.5">
      <c r="A159" s="41" t="s">
        <v>60</v>
      </c>
      <c r="B159" s="43" t="s">
        <v>192</v>
      </c>
      <c r="C159" s="43"/>
      <c r="D159" s="21">
        <f>'2017 год Приложение  4'!E250</f>
        <v>43707.9</v>
      </c>
      <c r="E159" s="21">
        <f>'2017 год Приложение  4'!F250</f>
        <v>0</v>
      </c>
      <c r="F159" s="21">
        <f>'2017 год Приложение  4'!G250</f>
        <v>43707.9</v>
      </c>
    </row>
    <row r="160" spans="1:6" ht="31.5">
      <c r="A160" s="77" t="s">
        <v>13</v>
      </c>
      <c r="B160" s="43" t="s">
        <v>192</v>
      </c>
      <c r="C160" s="43" t="s">
        <v>14</v>
      </c>
      <c r="D160" s="21">
        <f>'2017 год Приложение  4'!E251</f>
        <v>43707.9</v>
      </c>
      <c r="E160" s="21">
        <f>'2017 год Приложение  4'!F251</f>
        <v>0</v>
      </c>
      <c r="F160" s="21">
        <f>'2017 год Приложение  4'!G251</f>
        <v>43707.9</v>
      </c>
    </row>
    <row r="161" spans="1:6" ht="31.5">
      <c r="A161" s="23" t="s">
        <v>363</v>
      </c>
      <c r="B161" s="43" t="s">
        <v>314</v>
      </c>
      <c r="C161" s="43"/>
      <c r="D161" s="21">
        <f>'2017 год Приложение  4'!E252</f>
        <v>152.4</v>
      </c>
      <c r="E161" s="21">
        <f>'2017 год Приложение  4'!F252</f>
        <v>0</v>
      </c>
      <c r="F161" s="21">
        <f>'2017 год Приложение  4'!G252</f>
        <v>152.4</v>
      </c>
    </row>
    <row r="162" spans="1:6" ht="31.5">
      <c r="A162" s="23" t="s">
        <v>13</v>
      </c>
      <c r="B162" s="43" t="s">
        <v>314</v>
      </c>
      <c r="C162" s="43" t="s">
        <v>14</v>
      </c>
      <c r="D162" s="21">
        <f>'2017 год Приложение  4'!E253</f>
        <v>152.4</v>
      </c>
      <c r="E162" s="21">
        <f>'2017 год Приложение  4'!F253</f>
        <v>0</v>
      </c>
      <c r="F162" s="21">
        <f>'2017 год Приложение  4'!G253</f>
        <v>152.4</v>
      </c>
    </row>
    <row r="163" spans="1:6" ht="31.5">
      <c r="A163" s="23" t="s">
        <v>351</v>
      </c>
      <c r="B163" s="43" t="s">
        <v>320</v>
      </c>
      <c r="C163" s="43"/>
      <c r="D163" s="21">
        <f>'2017 год Приложение  4'!E254</f>
        <v>303.5</v>
      </c>
      <c r="E163" s="21">
        <f>'2017 год Приложение  4'!F254</f>
        <v>0</v>
      </c>
      <c r="F163" s="21">
        <f>'2017 год Приложение  4'!G254</f>
        <v>303.5</v>
      </c>
    </row>
    <row r="164" spans="1:6" ht="31.5">
      <c r="A164" s="23" t="s">
        <v>13</v>
      </c>
      <c r="B164" s="43" t="s">
        <v>320</v>
      </c>
      <c r="C164" s="43" t="s">
        <v>14</v>
      </c>
      <c r="D164" s="21">
        <f>'2017 год Приложение  4'!E255</f>
        <v>303.5</v>
      </c>
      <c r="E164" s="21">
        <f>'2017 год Приложение  4'!F255</f>
        <v>0</v>
      </c>
      <c r="F164" s="21">
        <f>'2017 год Приложение  4'!G255</f>
        <v>303.5</v>
      </c>
    </row>
    <row r="165" spans="1:6" ht="63">
      <c r="A165" s="23" t="s">
        <v>379</v>
      </c>
      <c r="B165" s="43" t="s">
        <v>380</v>
      </c>
      <c r="C165" s="43"/>
      <c r="D165" s="21">
        <f>'2017 год Приложение  4'!E256</f>
        <v>8733.7</v>
      </c>
      <c r="E165" s="21">
        <f>'2017 год Приложение  4'!F256</f>
        <v>3371.5</v>
      </c>
      <c r="F165" s="21">
        <f>'2017 год Приложение  4'!G256</f>
        <v>12105.2</v>
      </c>
    </row>
    <row r="166" spans="1:6" ht="15.75">
      <c r="A166" s="23" t="s">
        <v>48</v>
      </c>
      <c r="B166" s="43" t="s">
        <v>380</v>
      </c>
      <c r="C166" s="43" t="s">
        <v>49</v>
      </c>
      <c r="D166" s="21">
        <f>'2017 год Приложение  4'!E257</f>
        <v>1295.9</v>
      </c>
      <c r="E166" s="21">
        <f>'2017 год Приложение  4'!F257</f>
        <v>339.2</v>
      </c>
      <c r="F166" s="21">
        <f>'2017 год Приложение  4'!G257</f>
        <v>1635.1000000000001</v>
      </c>
    </row>
    <row r="167" spans="1:6" ht="31.5">
      <c r="A167" s="23" t="s">
        <v>13</v>
      </c>
      <c r="B167" s="43" t="s">
        <v>380</v>
      </c>
      <c r="C167" s="43" t="s">
        <v>14</v>
      </c>
      <c r="D167" s="21">
        <f>'2017 год Приложение  4'!E258</f>
        <v>7437.8</v>
      </c>
      <c r="E167" s="21">
        <f>'2017 год Приложение  4'!F258</f>
        <v>3032.3</v>
      </c>
      <c r="F167" s="21">
        <f>'2017 год Приложение  4'!G258</f>
        <v>10470.1</v>
      </c>
    </row>
    <row r="168" spans="1:6" ht="47.25">
      <c r="A168" s="41" t="s">
        <v>59</v>
      </c>
      <c r="B168" s="43" t="s">
        <v>193</v>
      </c>
      <c r="C168" s="43"/>
      <c r="D168" s="21">
        <f>'2017 год Приложение  4'!E259</f>
        <v>21036.8</v>
      </c>
      <c r="E168" s="21">
        <f>'2017 год Приложение  4'!F259</f>
        <v>0</v>
      </c>
      <c r="F168" s="21">
        <f>'2017 год Приложение  4'!G259</f>
        <v>21036.8</v>
      </c>
    </row>
    <row r="169" spans="1:6" ht="31.5">
      <c r="A169" s="126" t="s">
        <v>13</v>
      </c>
      <c r="B169" s="43" t="s">
        <v>193</v>
      </c>
      <c r="C169" s="43" t="s">
        <v>14</v>
      </c>
      <c r="D169" s="21">
        <f>'2017 год Приложение  4'!E260</f>
        <v>21036.8</v>
      </c>
      <c r="E169" s="21">
        <f>'2017 год Приложение  4'!F260</f>
        <v>0</v>
      </c>
      <c r="F169" s="21">
        <f>'2017 год Приложение  4'!G260</f>
        <v>21036.8</v>
      </c>
    </row>
    <row r="170" spans="1:6" ht="63">
      <c r="A170" s="23" t="s">
        <v>376</v>
      </c>
      <c r="B170" s="43" t="s">
        <v>381</v>
      </c>
      <c r="C170" s="43"/>
      <c r="D170" s="21">
        <f>'2017 год Приложение  4'!E261</f>
        <v>1431.6</v>
      </c>
      <c r="E170" s="21">
        <f>'2017 год Приложение  4'!F261</f>
        <v>584.1</v>
      </c>
      <c r="F170" s="21">
        <f>'2017 год Приложение  4'!G261</f>
        <v>2015.6999999999998</v>
      </c>
    </row>
    <row r="171" spans="1:6" ht="31.5">
      <c r="A171" s="126" t="s">
        <v>13</v>
      </c>
      <c r="B171" s="43" t="s">
        <v>381</v>
      </c>
      <c r="C171" s="43" t="s">
        <v>14</v>
      </c>
      <c r="D171" s="21">
        <f>'2017 год Приложение  4'!E262</f>
        <v>1431.6</v>
      </c>
      <c r="E171" s="21">
        <f>'2017 год Приложение  4'!F262</f>
        <v>584.1</v>
      </c>
      <c r="F171" s="21">
        <f>'2017 год Приложение  4'!G262</f>
        <v>2015.6999999999998</v>
      </c>
    </row>
    <row r="172" spans="1:6" ht="15.75">
      <c r="A172" s="41" t="s">
        <v>261</v>
      </c>
      <c r="B172" s="43" t="s">
        <v>262</v>
      </c>
      <c r="C172" s="43"/>
      <c r="D172" s="21">
        <f>'2017 год Приложение  4'!E263</f>
        <v>20</v>
      </c>
      <c r="E172" s="21">
        <f>'2017 год Приложение  4'!F263</f>
        <v>0</v>
      </c>
      <c r="F172" s="21">
        <f>'2017 год Приложение  4'!G263</f>
        <v>20</v>
      </c>
    </row>
    <row r="173" spans="1:6" ht="15.75">
      <c r="A173" s="41" t="s">
        <v>31</v>
      </c>
      <c r="B173" s="43" t="s">
        <v>262</v>
      </c>
      <c r="C173" s="43" t="s">
        <v>20</v>
      </c>
      <c r="D173" s="21">
        <f>'2017 год Приложение  4'!E264</f>
        <v>20</v>
      </c>
      <c r="E173" s="21">
        <f>'2017 год Приложение  4'!F264</f>
        <v>0</v>
      </c>
      <c r="F173" s="21">
        <f>'2017 год Приложение  4'!G264</f>
        <v>20</v>
      </c>
    </row>
    <row r="174" spans="1:6" ht="15.75">
      <c r="A174" s="41" t="s">
        <v>26</v>
      </c>
      <c r="B174" s="43" t="s">
        <v>194</v>
      </c>
      <c r="C174" s="43"/>
      <c r="D174" s="21">
        <f>'2017 год Приложение  4'!E265</f>
        <v>6630.000000000001</v>
      </c>
      <c r="E174" s="21">
        <f>'2017 год Приложение  4'!F265</f>
        <v>-34.69999999999999</v>
      </c>
      <c r="F174" s="21">
        <f>'2017 год Приложение  4'!G265</f>
        <v>6595.300000000001</v>
      </c>
    </row>
    <row r="175" spans="1:6" ht="63">
      <c r="A175" s="23" t="s">
        <v>18</v>
      </c>
      <c r="B175" s="43" t="s">
        <v>194</v>
      </c>
      <c r="C175" s="43" t="s">
        <v>19</v>
      </c>
      <c r="D175" s="21">
        <f>'2017 год Приложение  4'!E266</f>
        <v>5779.6</v>
      </c>
      <c r="E175" s="21">
        <f>'2017 год Приложение  4'!F266</f>
        <v>-473.4</v>
      </c>
      <c r="F175" s="21">
        <f>'2017 год Приложение  4'!G266</f>
        <v>5306.200000000001</v>
      </c>
    </row>
    <row r="176" spans="1:6" ht="31.5">
      <c r="A176" s="58" t="s">
        <v>16</v>
      </c>
      <c r="B176" s="43" t="s">
        <v>194</v>
      </c>
      <c r="C176" s="43" t="s">
        <v>11</v>
      </c>
      <c r="D176" s="21">
        <f>'2017 год Приложение  4'!E267</f>
        <v>826.3</v>
      </c>
      <c r="E176" s="21">
        <f>'2017 год Приложение  4'!F267</f>
        <v>398.7</v>
      </c>
      <c r="F176" s="21">
        <f>'2017 год Приложение  4'!G267</f>
        <v>1225</v>
      </c>
    </row>
    <row r="177" spans="1:6" ht="15.75">
      <c r="A177" s="58" t="s">
        <v>12</v>
      </c>
      <c r="B177" s="43" t="s">
        <v>194</v>
      </c>
      <c r="C177" s="43" t="s">
        <v>15</v>
      </c>
      <c r="D177" s="21">
        <f>'2017 год Приложение  4'!E268</f>
        <v>24.1</v>
      </c>
      <c r="E177" s="21">
        <f>'2017 год Приложение  4'!F268</f>
        <v>40</v>
      </c>
      <c r="F177" s="21">
        <f>'2017 год Приложение  4'!G268</f>
        <v>64.1</v>
      </c>
    </row>
    <row r="178" spans="1:6" ht="31.5">
      <c r="A178" s="41" t="s">
        <v>57</v>
      </c>
      <c r="B178" s="43" t="s">
        <v>195</v>
      </c>
      <c r="C178" s="43"/>
      <c r="D178" s="21">
        <f>'2017 год Приложение  4'!E269</f>
        <v>22707.7</v>
      </c>
      <c r="E178" s="21">
        <f>'2017 год Приложение  4'!F269</f>
        <v>1304.7</v>
      </c>
      <c r="F178" s="21">
        <f>'2017 год Приложение  4'!G269</f>
        <v>24012.4</v>
      </c>
    </row>
    <row r="179" spans="1:6" ht="63">
      <c r="A179" s="23" t="s">
        <v>18</v>
      </c>
      <c r="B179" s="43" t="s">
        <v>195</v>
      </c>
      <c r="C179" s="43" t="s">
        <v>19</v>
      </c>
      <c r="D179" s="21">
        <f>'2017 год Приложение  4'!E270</f>
        <v>21801.2</v>
      </c>
      <c r="E179" s="21">
        <f>'2017 год Приложение  4'!F270</f>
        <v>1485.6000000000001</v>
      </c>
      <c r="F179" s="21">
        <f>'2017 год Приложение  4'!G270</f>
        <v>23286.8</v>
      </c>
    </row>
    <row r="180" spans="1:6" ht="31.5">
      <c r="A180" s="58" t="s">
        <v>16</v>
      </c>
      <c r="B180" s="43" t="s">
        <v>195</v>
      </c>
      <c r="C180" s="43" t="s">
        <v>11</v>
      </c>
      <c r="D180" s="21">
        <f>'2017 год Приложение  4'!E271</f>
        <v>798.8</v>
      </c>
      <c r="E180" s="21">
        <f>'2017 год Приложение  4'!F271</f>
        <v>-164.5</v>
      </c>
      <c r="F180" s="21">
        <f>'2017 год Приложение  4'!G271</f>
        <v>634.3</v>
      </c>
    </row>
    <row r="181" spans="1:6" ht="15.75">
      <c r="A181" s="41" t="s">
        <v>31</v>
      </c>
      <c r="B181" s="43" t="s">
        <v>195</v>
      </c>
      <c r="C181" s="43" t="s">
        <v>20</v>
      </c>
      <c r="D181" s="21">
        <f>'2017 год Приложение  4'!E272</f>
        <v>90.4</v>
      </c>
      <c r="E181" s="21">
        <f>'2017 год Приложение  4'!F272</f>
        <v>0</v>
      </c>
      <c r="F181" s="21">
        <f>'2017 год Приложение  4'!G272</f>
        <v>90.4</v>
      </c>
    </row>
    <row r="182" spans="1:6" ht="15.75">
      <c r="A182" s="58" t="s">
        <v>12</v>
      </c>
      <c r="B182" s="43" t="s">
        <v>195</v>
      </c>
      <c r="C182" s="43" t="s">
        <v>15</v>
      </c>
      <c r="D182" s="21">
        <f>'2017 год Приложение  4'!E273</f>
        <v>17.3</v>
      </c>
      <c r="E182" s="21">
        <f>'2017 год Приложение  4'!F273</f>
        <v>-16.4</v>
      </c>
      <c r="F182" s="21">
        <f>'2017 год Приложение  4'!G273</f>
        <v>0.9000000000000021</v>
      </c>
    </row>
    <row r="183" spans="1:6" ht="31.5">
      <c r="A183" s="30" t="s">
        <v>61</v>
      </c>
      <c r="B183" s="31" t="s">
        <v>196</v>
      </c>
      <c r="C183" s="31" t="s">
        <v>0</v>
      </c>
      <c r="D183" s="32">
        <f>D194+D192+D188+D184+D196+D198+D186+D190</f>
        <v>60212.2</v>
      </c>
      <c r="E183" s="32">
        <f>E194+E192+E188+E184+E196+E198+E186+E190</f>
        <v>273.6</v>
      </c>
      <c r="F183" s="32">
        <f>F194+F192+F188+F184+F196+F198+F186+F190</f>
        <v>60485.8</v>
      </c>
    </row>
    <row r="184" spans="1:6" ht="15.75">
      <c r="A184" s="15" t="s">
        <v>310</v>
      </c>
      <c r="B184" s="43" t="s">
        <v>311</v>
      </c>
      <c r="C184" s="141"/>
      <c r="D184" s="37">
        <f>D185</f>
        <v>950</v>
      </c>
      <c r="E184" s="37">
        <f>E185</f>
        <v>0</v>
      </c>
      <c r="F184" s="37">
        <f>F185</f>
        <v>950</v>
      </c>
    </row>
    <row r="185" spans="1:6" ht="31.5">
      <c r="A185" s="59" t="s">
        <v>13</v>
      </c>
      <c r="B185" s="43" t="s">
        <v>311</v>
      </c>
      <c r="C185" s="43" t="s">
        <v>14</v>
      </c>
      <c r="D185" s="37">
        <f>'2017 год Приложение  4'!E102</f>
        <v>950</v>
      </c>
      <c r="E185" s="37">
        <f>'2017 год Приложение  4'!F102</f>
        <v>0</v>
      </c>
      <c r="F185" s="37">
        <f>D185+E185</f>
        <v>950</v>
      </c>
    </row>
    <row r="186" spans="1:6" ht="31.5">
      <c r="A186" s="46" t="s">
        <v>352</v>
      </c>
      <c r="B186" s="43" t="s">
        <v>345</v>
      </c>
      <c r="C186" s="43"/>
      <c r="D186" s="37">
        <f>'2017 год Приложение  4'!E103</f>
        <v>346.5</v>
      </c>
      <c r="E186" s="37">
        <f>E187</f>
        <v>0</v>
      </c>
      <c r="F186" s="37">
        <f>F187</f>
        <v>346.5</v>
      </c>
    </row>
    <row r="187" spans="1:6" ht="31.5">
      <c r="A187" s="23" t="s">
        <v>16</v>
      </c>
      <c r="B187" s="43" t="s">
        <v>345</v>
      </c>
      <c r="C187" s="43" t="s">
        <v>11</v>
      </c>
      <c r="D187" s="37">
        <f>'2017 год Приложение  4'!E104</f>
        <v>346.5</v>
      </c>
      <c r="E187" s="37">
        <f>'2017 год Приложение  4'!F104</f>
        <v>0</v>
      </c>
      <c r="F187" s="37">
        <f>D187+E187</f>
        <v>346.5</v>
      </c>
    </row>
    <row r="188" spans="1:6" ht="31.5">
      <c r="A188" s="41" t="s">
        <v>62</v>
      </c>
      <c r="B188" s="43" t="s">
        <v>197</v>
      </c>
      <c r="C188" s="43"/>
      <c r="D188" s="37">
        <f>'2017 год Приложение  4'!E105</f>
        <v>55554.8</v>
      </c>
      <c r="E188" s="44">
        <f>E189</f>
        <v>0</v>
      </c>
      <c r="F188" s="44">
        <f>F189</f>
        <v>55554.8</v>
      </c>
    </row>
    <row r="189" spans="1:6" ht="31.5">
      <c r="A189" s="59" t="s">
        <v>13</v>
      </c>
      <c r="B189" s="43" t="s">
        <v>197</v>
      </c>
      <c r="C189" s="43" t="s">
        <v>14</v>
      </c>
      <c r="D189" s="37">
        <f>'2017 год Приложение  4'!E106</f>
        <v>55554.8</v>
      </c>
      <c r="E189" s="44">
        <f>'2017 год Приложение  4'!F106</f>
        <v>0</v>
      </c>
      <c r="F189" s="44">
        <f>'2017 год Приложение  4'!G106</f>
        <v>55554.8</v>
      </c>
    </row>
    <row r="190" spans="1:6" ht="63">
      <c r="A190" s="23" t="s">
        <v>376</v>
      </c>
      <c r="B190" s="43" t="s">
        <v>382</v>
      </c>
      <c r="C190" s="43"/>
      <c r="D190" s="37">
        <f>'2017 год Приложение  4'!E107</f>
        <v>666.2</v>
      </c>
      <c r="E190" s="37">
        <f>'2017 год Приложение  4'!F107</f>
        <v>273.6</v>
      </c>
      <c r="F190" s="37">
        <f>'2017 год Приложение  4'!G107</f>
        <v>939.8000000000001</v>
      </c>
    </row>
    <row r="191" spans="1:6" ht="31.5">
      <c r="A191" s="59" t="s">
        <v>13</v>
      </c>
      <c r="B191" s="43" t="s">
        <v>382</v>
      </c>
      <c r="C191" s="43" t="s">
        <v>14</v>
      </c>
      <c r="D191" s="37">
        <f>'2017 год Приложение  4'!E108</f>
        <v>666.2</v>
      </c>
      <c r="E191" s="37">
        <f>'2017 год Приложение  4'!F108</f>
        <v>273.6</v>
      </c>
      <c r="F191" s="37">
        <f>'2017 год Приложение  4'!G108</f>
        <v>939.8000000000001</v>
      </c>
    </row>
    <row r="192" spans="1:6" ht="15.75">
      <c r="A192" s="60" t="s">
        <v>46</v>
      </c>
      <c r="B192" s="43" t="s">
        <v>198</v>
      </c>
      <c r="C192" s="43"/>
      <c r="D192" s="37">
        <f>'2017 год Приложение  4'!E109</f>
        <v>300.7</v>
      </c>
      <c r="E192" s="44">
        <f>E193</f>
        <v>0</v>
      </c>
      <c r="F192" s="44">
        <f>F193</f>
        <v>300.7</v>
      </c>
    </row>
    <row r="193" spans="1:6" ht="31.5">
      <c r="A193" s="60" t="s">
        <v>13</v>
      </c>
      <c r="B193" s="43" t="s">
        <v>198</v>
      </c>
      <c r="C193" s="43" t="s">
        <v>14</v>
      </c>
      <c r="D193" s="37">
        <f>'2017 год Приложение  4'!E110</f>
        <v>300.7</v>
      </c>
      <c r="E193" s="44">
        <f>'2017 год Приложение  4'!F110</f>
        <v>0</v>
      </c>
      <c r="F193" s="44">
        <f>'2017 год Приложение  4'!G110</f>
        <v>300.7</v>
      </c>
    </row>
    <row r="194" spans="1:6" ht="31.5">
      <c r="A194" s="60" t="s">
        <v>47</v>
      </c>
      <c r="B194" s="43" t="s">
        <v>199</v>
      </c>
      <c r="C194" s="43"/>
      <c r="D194" s="37">
        <f>'2017 год Приложение  4'!E111</f>
        <v>2000</v>
      </c>
      <c r="E194" s="44">
        <f>E195</f>
        <v>0</v>
      </c>
      <c r="F194" s="44">
        <f>F195</f>
        <v>2000</v>
      </c>
    </row>
    <row r="195" spans="1:6" ht="31.5">
      <c r="A195" s="23" t="s">
        <v>16</v>
      </c>
      <c r="B195" s="43" t="s">
        <v>199</v>
      </c>
      <c r="C195" s="43" t="s">
        <v>11</v>
      </c>
      <c r="D195" s="37">
        <f>'2017 год Приложение  4'!E112</f>
        <v>2000</v>
      </c>
      <c r="E195" s="44">
        <f>'2017 год Приложение  4'!F112</f>
        <v>0</v>
      </c>
      <c r="F195" s="44">
        <f>'2017 год Приложение  4'!G112</f>
        <v>2000</v>
      </c>
    </row>
    <row r="196" spans="1:6" ht="31.5">
      <c r="A196" s="23" t="s">
        <v>386</v>
      </c>
      <c r="B196" s="43" t="s">
        <v>278</v>
      </c>
      <c r="C196" s="16"/>
      <c r="D196" s="37">
        <f>'2017 год Приложение  4'!E113</f>
        <v>144</v>
      </c>
      <c r="E196" s="44">
        <f>E197</f>
        <v>0</v>
      </c>
      <c r="F196" s="44">
        <f>F197</f>
        <v>144</v>
      </c>
    </row>
    <row r="197" spans="1:6" ht="31.5">
      <c r="A197" s="23" t="s">
        <v>16</v>
      </c>
      <c r="B197" s="43" t="s">
        <v>278</v>
      </c>
      <c r="C197" s="16" t="s">
        <v>11</v>
      </c>
      <c r="D197" s="37">
        <f>'2017 год Приложение  4'!E114</f>
        <v>144</v>
      </c>
      <c r="E197" s="44">
        <f>'2017 год Приложение  4'!F114</f>
        <v>0</v>
      </c>
      <c r="F197" s="44">
        <f>D197+E197</f>
        <v>144</v>
      </c>
    </row>
    <row r="198" spans="1:6" ht="47.25">
      <c r="A198" s="23" t="s">
        <v>279</v>
      </c>
      <c r="B198" s="43" t="s">
        <v>315</v>
      </c>
      <c r="C198" s="16"/>
      <c r="D198" s="37">
        <f>'2017 год Приложение  4'!E115</f>
        <v>250</v>
      </c>
      <c r="E198" s="44">
        <f>E199</f>
        <v>0</v>
      </c>
      <c r="F198" s="44">
        <f>F199</f>
        <v>250</v>
      </c>
    </row>
    <row r="199" spans="1:6" ht="31.5">
      <c r="A199" s="23" t="s">
        <v>16</v>
      </c>
      <c r="B199" s="43" t="s">
        <v>315</v>
      </c>
      <c r="C199" s="16" t="s">
        <v>11</v>
      </c>
      <c r="D199" s="37">
        <f>'2017 год Приложение  4'!E116</f>
        <v>250</v>
      </c>
      <c r="E199" s="44">
        <f>'2017 год Приложение  4'!F116</f>
        <v>0</v>
      </c>
      <c r="F199" s="44">
        <f>D199+E199</f>
        <v>250</v>
      </c>
    </row>
    <row r="200" spans="1:6" ht="31.5">
      <c r="A200" s="30" t="s">
        <v>97</v>
      </c>
      <c r="B200" s="31" t="s">
        <v>214</v>
      </c>
      <c r="C200" s="31" t="s">
        <v>0</v>
      </c>
      <c r="D200" s="32">
        <f>D201+D206+D219+D250+D259</f>
        <v>149242</v>
      </c>
      <c r="E200" s="32">
        <f>E201+E206+E219+E250+E259</f>
        <v>361.1</v>
      </c>
      <c r="F200" s="32">
        <f>F201+F206+F219+F250+F259</f>
        <v>149603.1</v>
      </c>
    </row>
    <row r="201" spans="1:6" ht="31.5">
      <c r="A201" s="11" t="s">
        <v>98</v>
      </c>
      <c r="B201" s="12" t="s">
        <v>215</v>
      </c>
      <c r="C201" s="12" t="s">
        <v>0</v>
      </c>
      <c r="D201" s="13">
        <f>D202</f>
        <v>18308</v>
      </c>
      <c r="E201" s="13">
        <f>E202</f>
        <v>0</v>
      </c>
      <c r="F201" s="13">
        <f>F202</f>
        <v>18308</v>
      </c>
    </row>
    <row r="202" spans="1:6" ht="31.5">
      <c r="A202" s="78" t="s">
        <v>17</v>
      </c>
      <c r="B202" s="16" t="s">
        <v>216</v>
      </c>
      <c r="C202" s="22"/>
      <c r="D202" s="21">
        <f>SUM(D203:D205)</f>
        <v>18308</v>
      </c>
      <c r="E202" s="21">
        <f>SUM(E203:E205)</f>
        <v>0</v>
      </c>
      <c r="F202" s="21">
        <f>SUM(F203:F205)</f>
        <v>18308</v>
      </c>
    </row>
    <row r="203" spans="1:6" ht="63">
      <c r="A203" s="56" t="s">
        <v>18</v>
      </c>
      <c r="B203" s="16" t="s">
        <v>216</v>
      </c>
      <c r="C203" s="43" t="s">
        <v>19</v>
      </c>
      <c r="D203" s="21">
        <f>'2017 год Приложение  4'!E376</f>
        <v>16978.8</v>
      </c>
      <c r="E203" s="21">
        <f>'2017 год Приложение  4'!F376</f>
        <v>0</v>
      </c>
      <c r="F203" s="21">
        <f>'2017 год Приложение  4'!G376</f>
        <v>16978.8</v>
      </c>
    </row>
    <row r="204" spans="1:6" ht="31.5">
      <c r="A204" s="46" t="s">
        <v>16</v>
      </c>
      <c r="B204" s="16" t="s">
        <v>216</v>
      </c>
      <c r="C204" s="43" t="s">
        <v>11</v>
      </c>
      <c r="D204" s="21">
        <f>'2017 год Приложение  4'!E377</f>
        <v>1251.3</v>
      </c>
      <c r="E204" s="21">
        <f>'2017 год Приложение  4'!F377</f>
        <v>2</v>
      </c>
      <c r="F204" s="21">
        <f>'2017 год Приложение  4'!G377</f>
        <v>1253.3</v>
      </c>
    </row>
    <row r="205" spans="1:6" ht="15.75">
      <c r="A205" s="79" t="s">
        <v>12</v>
      </c>
      <c r="B205" s="16" t="s">
        <v>216</v>
      </c>
      <c r="C205" s="43" t="s">
        <v>15</v>
      </c>
      <c r="D205" s="21">
        <f>'2017 год Приложение  4'!E378</f>
        <v>77.9</v>
      </c>
      <c r="E205" s="21">
        <f>'2017 год Приложение  4'!F378</f>
        <v>-2</v>
      </c>
      <c r="F205" s="21">
        <f>'2017 год Приложение  4'!G378</f>
        <v>75.9</v>
      </c>
    </row>
    <row r="206" spans="1:6" ht="31.5">
      <c r="A206" s="11" t="s">
        <v>99</v>
      </c>
      <c r="B206" s="12" t="s">
        <v>217</v>
      </c>
      <c r="C206" s="12" t="s">
        <v>0</v>
      </c>
      <c r="D206" s="13">
        <f>D207+D209+D211+D215</f>
        <v>22390.299999999996</v>
      </c>
      <c r="E206" s="13">
        <f>E207+E209+E211+E215</f>
        <v>0</v>
      </c>
      <c r="F206" s="13">
        <f>F207+F209+F211+F215</f>
        <v>22390.299999999996</v>
      </c>
    </row>
    <row r="207" spans="1:6" ht="47.25">
      <c r="A207" s="17" t="s">
        <v>67</v>
      </c>
      <c r="B207" s="16" t="s">
        <v>218</v>
      </c>
      <c r="C207" s="8"/>
      <c r="D207" s="9">
        <f>D208</f>
        <v>2022</v>
      </c>
      <c r="E207" s="9">
        <f>E208</f>
        <v>0</v>
      </c>
      <c r="F207" s="9">
        <f>F208</f>
        <v>2022</v>
      </c>
    </row>
    <row r="208" spans="1:6" ht="31.5">
      <c r="A208" s="46" t="s">
        <v>16</v>
      </c>
      <c r="B208" s="16" t="s">
        <v>218</v>
      </c>
      <c r="C208" s="43" t="s">
        <v>11</v>
      </c>
      <c r="D208" s="21">
        <f>'2017 год Приложение  4'!E293</f>
        <v>2022</v>
      </c>
      <c r="E208" s="21">
        <f>'2017 год Приложение  4'!F293</f>
        <v>0</v>
      </c>
      <c r="F208" s="21">
        <f>'2017 год Приложение  4'!G293</f>
        <v>2022</v>
      </c>
    </row>
    <row r="209" spans="1:6" ht="23.25" customHeight="1">
      <c r="A209" s="57" t="s">
        <v>21</v>
      </c>
      <c r="B209" s="16" t="s">
        <v>219</v>
      </c>
      <c r="C209" s="22"/>
      <c r="D209" s="21">
        <f>D210</f>
        <v>300</v>
      </c>
      <c r="E209" s="21">
        <f>E210</f>
        <v>0</v>
      </c>
      <c r="F209" s="21">
        <f>F210</f>
        <v>300</v>
      </c>
    </row>
    <row r="210" spans="1:6" ht="31.5">
      <c r="A210" s="46" t="s">
        <v>16</v>
      </c>
      <c r="B210" s="16" t="s">
        <v>219</v>
      </c>
      <c r="C210" s="43" t="s">
        <v>11</v>
      </c>
      <c r="D210" s="21">
        <f>'2017 год Приложение  4'!E295</f>
        <v>300</v>
      </c>
      <c r="E210" s="21">
        <f>'2017 год Приложение  4'!F295</f>
        <v>0</v>
      </c>
      <c r="F210" s="21">
        <f>'2017 год Приложение  4'!G295</f>
        <v>300</v>
      </c>
    </row>
    <row r="211" spans="1:6" ht="31.5">
      <c r="A211" s="57" t="s">
        <v>17</v>
      </c>
      <c r="B211" s="16" t="s">
        <v>220</v>
      </c>
      <c r="C211" s="22"/>
      <c r="D211" s="21">
        <f>SUM(D212:D214)</f>
        <v>15935.699999999999</v>
      </c>
      <c r="E211" s="21">
        <f>SUM(E212:E214)</f>
        <v>0</v>
      </c>
      <c r="F211" s="21">
        <f>SUM(F212:F214)</f>
        <v>15935.699999999999</v>
      </c>
    </row>
    <row r="212" spans="1:6" ht="63">
      <c r="A212" s="56" t="s">
        <v>18</v>
      </c>
      <c r="B212" s="16" t="s">
        <v>220</v>
      </c>
      <c r="C212" s="43" t="s">
        <v>19</v>
      </c>
      <c r="D212" s="21">
        <f>'2017 год Приложение  4'!E297</f>
        <v>14154.3</v>
      </c>
      <c r="E212" s="21">
        <f>'2017 год Приложение  4'!F297</f>
        <v>0</v>
      </c>
      <c r="F212" s="21">
        <f>'2017 год Приложение  4'!G297</f>
        <v>14154.3</v>
      </c>
    </row>
    <row r="213" spans="1:6" ht="31.5">
      <c r="A213" s="46" t="s">
        <v>16</v>
      </c>
      <c r="B213" s="16" t="s">
        <v>220</v>
      </c>
      <c r="C213" s="43" t="s">
        <v>11</v>
      </c>
      <c r="D213" s="21">
        <f>'2017 год Приложение  4'!E298</f>
        <v>1766.4</v>
      </c>
      <c r="E213" s="21">
        <f>'2017 год Приложение  4'!F298</f>
        <v>0</v>
      </c>
      <c r="F213" s="21">
        <f>'2017 год Приложение  4'!G298</f>
        <v>1766.4</v>
      </c>
    </row>
    <row r="214" spans="1:6" ht="15.75">
      <c r="A214" s="76" t="s">
        <v>12</v>
      </c>
      <c r="B214" s="16" t="s">
        <v>220</v>
      </c>
      <c r="C214" s="43" t="s">
        <v>15</v>
      </c>
      <c r="D214" s="21">
        <f>'2017 год Приложение  4'!E299</f>
        <v>15</v>
      </c>
      <c r="E214" s="21">
        <f>'2017 год Приложение  4'!F299</f>
        <v>0</v>
      </c>
      <c r="F214" s="21">
        <f>'2017 год Приложение  4'!G299</f>
        <v>15</v>
      </c>
    </row>
    <row r="215" spans="1:6" ht="31.5">
      <c r="A215" s="57" t="s">
        <v>56</v>
      </c>
      <c r="B215" s="16" t="s">
        <v>221</v>
      </c>
      <c r="C215" s="22"/>
      <c r="D215" s="21">
        <f>SUM(D216:D218)</f>
        <v>4132.6</v>
      </c>
      <c r="E215" s="21">
        <f>SUM(E216:E218)</f>
        <v>0</v>
      </c>
      <c r="F215" s="21">
        <f>SUM(F216:F218)</f>
        <v>4132.6</v>
      </c>
    </row>
    <row r="216" spans="1:6" ht="63">
      <c r="A216" s="45" t="s">
        <v>18</v>
      </c>
      <c r="B216" s="16" t="s">
        <v>221</v>
      </c>
      <c r="C216" s="22" t="s">
        <v>19</v>
      </c>
      <c r="D216" s="21">
        <f>'2017 год Приложение  4'!E301</f>
        <v>912.2</v>
      </c>
      <c r="E216" s="21">
        <f>'2017 год Приложение  4'!F301</f>
        <v>94.9</v>
      </c>
      <c r="F216" s="21">
        <f>'2017 год Приложение  4'!G301</f>
        <v>1007.1</v>
      </c>
    </row>
    <row r="217" spans="1:6" ht="31.5">
      <c r="A217" s="46" t="s">
        <v>16</v>
      </c>
      <c r="B217" s="16" t="s">
        <v>221</v>
      </c>
      <c r="C217" s="43" t="s">
        <v>11</v>
      </c>
      <c r="D217" s="21">
        <f>'2017 год Приложение  4'!E302</f>
        <v>2590.4</v>
      </c>
      <c r="E217" s="21">
        <f>'2017 год Приложение  4'!F302</f>
        <v>0</v>
      </c>
      <c r="F217" s="21">
        <f>'2017 год Приложение  4'!G302</f>
        <v>2590.4</v>
      </c>
    </row>
    <row r="218" spans="1:6" ht="15.75">
      <c r="A218" s="76" t="s">
        <v>12</v>
      </c>
      <c r="B218" s="16" t="s">
        <v>221</v>
      </c>
      <c r="C218" s="43" t="s">
        <v>15</v>
      </c>
      <c r="D218" s="21">
        <f>'2017 год Приложение  4'!E303</f>
        <v>630</v>
      </c>
      <c r="E218" s="21">
        <f>'2017 год Приложение  4'!F303</f>
        <v>-94.9</v>
      </c>
      <c r="F218" s="21">
        <f>'2017 год Приложение  4'!G303</f>
        <v>535.1</v>
      </c>
    </row>
    <row r="219" spans="1:6" ht="15.75">
      <c r="A219" s="11" t="s">
        <v>100</v>
      </c>
      <c r="B219" s="12" t="s">
        <v>222</v>
      </c>
      <c r="C219" s="12" t="s">
        <v>0</v>
      </c>
      <c r="D219" s="13">
        <f>D220+D222+D227+D234+D237+D240+D243+D246+D231</f>
        <v>107653.70000000001</v>
      </c>
      <c r="E219" s="13">
        <f>E220+E222+E227+E234+E237+E240+E243+E246+E231</f>
        <v>361.1</v>
      </c>
      <c r="F219" s="13">
        <f>F220+F222+F227+F234+F237+F240+F243+F246+F231</f>
        <v>108014.80000000002</v>
      </c>
    </row>
    <row r="220" spans="1:6" ht="31.5">
      <c r="A220" s="17" t="s">
        <v>23</v>
      </c>
      <c r="B220" s="16" t="s">
        <v>223</v>
      </c>
      <c r="C220" s="8"/>
      <c r="D220" s="9">
        <f>D221</f>
        <v>247.2</v>
      </c>
      <c r="E220" s="9">
        <f>E221</f>
        <v>0</v>
      </c>
      <c r="F220" s="9">
        <f>F221</f>
        <v>247.2</v>
      </c>
    </row>
    <row r="221" spans="1:6" ht="31.5">
      <c r="A221" s="61" t="s">
        <v>16</v>
      </c>
      <c r="B221" s="16" t="s">
        <v>223</v>
      </c>
      <c r="C221" s="28" t="s">
        <v>11</v>
      </c>
      <c r="D221" s="37">
        <f>'2017 год Приложение  4'!E120</f>
        <v>247.2</v>
      </c>
      <c r="E221" s="37">
        <f>'2017 год Приложение  4'!F120</f>
        <v>0</v>
      </c>
      <c r="F221" s="37">
        <f>'2017 год Приложение  4'!G120</f>
        <v>247.2</v>
      </c>
    </row>
    <row r="222" spans="1:6" ht="31.5">
      <c r="A222" s="80" t="s">
        <v>17</v>
      </c>
      <c r="B222" s="16" t="s">
        <v>224</v>
      </c>
      <c r="C222" s="36"/>
      <c r="D222" s="37">
        <f>SUM(D223:D226)</f>
        <v>94588.40000000001</v>
      </c>
      <c r="E222" s="37">
        <f>SUM(E223:E226)</f>
        <v>277.20000000000005</v>
      </c>
      <c r="F222" s="37">
        <f>SUM(F223:F226)</f>
        <v>94865.6</v>
      </c>
    </row>
    <row r="223" spans="1:6" ht="63">
      <c r="A223" s="70" t="s">
        <v>18</v>
      </c>
      <c r="B223" s="16" t="s">
        <v>224</v>
      </c>
      <c r="C223" s="28" t="s">
        <v>19</v>
      </c>
      <c r="D223" s="37">
        <f>'2017 год Приложение  4'!E122</f>
        <v>77202.3</v>
      </c>
      <c r="E223" s="37">
        <f>'2017 год Приложение  4'!F122</f>
        <v>388.70000000000005</v>
      </c>
      <c r="F223" s="37">
        <f>'2017 год Приложение  4'!G122</f>
        <v>77591</v>
      </c>
    </row>
    <row r="224" spans="1:6" ht="31.5">
      <c r="A224" s="81" t="s">
        <v>16</v>
      </c>
      <c r="B224" s="16" t="s">
        <v>224</v>
      </c>
      <c r="C224" s="28" t="s">
        <v>11</v>
      </c>
      <c r="D224" s="37">
        <f>'2017 год Приложение  4'!E123</f>
        <v>9193.8</v>
      </c>
      <c r="E224" s="37">
        <f>'2017 год Приложение  4'!F123</f>
        <v>-111.49999999999999</v>
      </c>
      <c r="F224" s="37">
        <f>'2017 год Приложение  4'!G123</f>
        <v>9082.3</v>
      </c>
    </row>
    <row r="225" spans="1:6" ht="15.75">
      <c r="A225" s="69" t="s">
        <v>86</v>
      </c>
      <c r="B225" s="16" t="s">
        <v>224</v>
      </c>
      <c r="C225" s="28" t="s">
        <v>20</v>
      </c>
      <c r="D225" s="37">
        <f>'2017 год Приложение  4'!E124</f>
        <v>7835.3</v>
      </c>
      <c r="E225" s="37">
        <f>'2017 год Приложение  4'!F124</f>
        <v>0</v>
      </c>
      <c r="F225" s="37">
        <f>'2017 год Приложение  4'!G124</f>
        <v>7835.3</v>
      </c>
    </row>
    <row r="226" spans="1:6" ht="15.75">
      <c r="A226" s="82" t="s">
        <v>12</v>
      </c>
      <c r="B226" s="16" t="s">
        <v>224</v>
      </c>
      <c r="C226" s="28" t="s">
        <v>15</v>
      </c>
      <c r="D226" s="37">
        <f>'2017 год Приложение  4'!E125</f>
        <v>357</v>
      </c>
      <c r="E226" s="37">
        <f>'2017 год Приложение  4'!F125</f>
        <v>0</v>
      </c>
      <c r="F226" s="37">
        <f>'2017 год Приложение  4'!G125</f>
        <v>357</v>
      </c>
    </row>
    <row r="227" spans="1:6" ht="31.5">
      <c r="A227" s="17" t="s">
        <v>63</v>
      </c>
      <c r="B227" s="16" t="s">
        <v>225</v>
      </c>
      <c r="C227" s="8"/>
      <c r="D227" s="9">
        <f>D229+D228+D230</f>
        <v>10442</v>
      </c>
      <c r="E227" s="9">
        <f>E229+E228+E230</f>
        <v>0</v>
      </c>
      <c r="F227" s="9">
        <f>F229+F228+F230</f>
        <v>10442</v>
      </c>
    </row>
    <row r="228" spans="1:6" ht="63">
      <c r="A228" s="61" t="s">
        <v>18</v>
      </c>
      <c r="B228" s="16" t="s">
        <v>225</v>
      </c>
      <c r="C228" s="28" t="s">
        <v>19</v>
      </c>
      <c r="D228" s="37">
        <f>'2017 год Приложение  4'!E127</f>
        <v>8755.6</v>
      </c>
      <c r="E228" s="37">
        <f>'2017 год Приложение  4'!F127</f>
        <v>0</v>
      </c>
      <c r="F228" s="37">
        <f>'2017 год Приложение  4'!G127</f>
        <v>8755.6</v>
      </c>
    </row>
    <row r="229" spans="1:6" ht="31.5">
      <c r="A229" s="81" t="s">
        <v>16</v>
      </c>
      <c r="B229" s="16" t="s">
        <v>225</v>
      </c>
      <c r="C229" s="28" t="s">
        <v>11</v>
      </c>
      <c r="D229" s="37">
        <f>'2017 год Приложение  4'!E128</f>
        <v>1628.9</v>
      </c>
      <c r="E229" s="37">
        <f>'2017 год Приложение  4'!F128</f>
        <v>0</v>
      </c>
      <c r="F229" s="37">
        <f>'2017 год Приложение  4'!G128</f>
        <v>1628.9</v>
      </c>
    </row>
    <row r="230" spans="1:6" ht="15.75">
      <c r="A230" s="17" t="s">
        <v>12</v>
      </c>
      <c r="B230" s="16" t="s">
        <v>225</v>
      </c>
      <c r="C230" s="28" t="s">
        <v>15</v>
      </c>
      <c r="D230" s="37">
        <f>'2017 год Приложение  4'!E129</f>
        <v>57.5</v>
      </c>
      <c r="E230" s="37">
        <f>'2017 год Приложение  4'!F129</f>
        <v>0</v>
      </c>
      <c r="F230" s="37">
        <f>'2017 год Приложение  4'!G129</f>
        <v>57.5</v>
      </c>
    </row>
    <row r="231" spans="1:6" ht="96.75" customHeight="1">
      <c r="A231" s="108" t="s">
        <v>289</v>
      </c>
      <c r="B231" s="28" t="s">
        <v>269</v>
      </c>
      <c r="C231" s="28"/>
      <c r="D231" s="38">
        <f>D232+D233</f>
        <v>47.8</v>
      </c>
      <c r="E231" s="38">
        <f>E232+E233</f>
        <v>0</v>
      </c>
      <c r="F231" s="38">
        <f>F232+F233</f>
        <v>47.8</v>
      </c>
    </row>
    <row r="232" spans="1:6" ht="63">
      <c r="A232" s="45" t="s">
        <v>18</v>
      </c>
      <c r="B232" s="28" t="s">
        <v>269</v>
      </c>
      <c r="C232" s="28" t="s">
        <v>19</v>
      </c>
      <c r="D232" s="38">
        <f>'2017 год Приложение  4'!E131</f>
        <v>32.8</v>
      </c>
      <c r="E232" s="38">
        <f>'2017 год Приложение  4'!F131</f>
        <v>0</v>
      </c>
      <c r="F232" s="38">
        <f>'2017 год Приложение  4'!G131</f>
        <v>32.8</v>
      </c>
    </row>
    <row r="233" spans="1:6" ht="31.5">
      <c r="A233" s="46" t="s">
        <v>16</v>
      </c>
      <c r="B233" s="28" t="s">
        <v>269</v>
      </c>
      <c r="C233" s="28" t="s">
        <v>11</v>
      </c>
      <c r="D233" s="38">
        <f>'2017 год Приложение  4'!E132</f>
        <v>15</v>
      </c>
      <c r="E233" s="38">
        <f>'2017 год Приложение  4'!F132</f>
        <v>0</v>
      </c>
      <c r="F233" s="38">
        <f>'2017 год Приложение  4'!G132</f>
        <v>15</v>
      </c>
    </row>
    <row r="234" spans="1:6" ht="78.75">
      <c r="A234" s="39" t="s">
        <v>287</v>
      </c>
      <c r="B234" s="28" t="s">
        <v>233</v>
      </c>
      <c r="C234" s="36"/>
      <c r="D234" s="38">
        <f>D235+D236</f>
        <v>100.8</v>
      </c>
      <c r="E234" s="38">
        <f>E235+E236</f>
        <v>0</v>
      </c>
      <c r="F234" s="38">
        <f>F235+F236</f>
        <v>100.8</v>
      </c>
    </row>
    <row r="235" spans="1:6" ht="63">
      <c r="A235" s="71" t="s">
        <v>18</v>
      </c>
      <c r="B235" s="28" t="s">
        <v>233</v>
      </c>
      <c r="C235" s="28" t="s">
        <v>19</v>
      </c>
      <c r="D235" s="38">
        <f>'2017 год Приложение  4'!E134</f>
        <v>98.5</v>
      </c>
      <c r="E235" s="38">
        <f>'2017 год Приложение  4'!F134</f>
        <v>0</v>
      </c>
      <c r="F235" s="38">
        <f>'2017 год Приложение  4'!G134</f>
        <v>98.5</v>
      </c>
    </row>
    <row r="236" spans="1:6" ht="31.5">
      <c r="A236" s="81" t="s">
        <v>16</v>
      </c>
      <c r="B236" s="28" t="s">
        <v>233</v>
      </c>
      <c r="C236" s="28" t="s">
        <v>11</v>
      </c>
      <c r="D236" s="38">
        <f>'2017 год Приложение  4'!E135</f>
        <v>2.3</v>
      </c>
      <c r="E236" s="38">
        <f>'2017 год Приложение  4'!F135</f>
        <v>0</v>
      </c>
      <c r="F236" s="38">
        <f>'2017 год Приложение  4'!G135</f>
        <v>2.3</v>
      </c>
    </row>
    <row r="237" spans="1:6" ht="78.75">
      <c r="A237" s="40" t="s">
        <v>290</v>
      </c>
      <c r="B237" s="28" t="s">
        <v>234</v>
      </c>
      <c r="C237" s="36"/>
      <c r="D237" s="38">
        <f>D238+D239</f>
        <v>70.7</v>
      </c>
      <c r="E237" s="38">
        <f>E238+E239</f>
        <v>-0.1</v>
      </c>
      <c r="F237" s="38">
        <f>F238+F239</f>
        <v>70.60000000000001</v>
      </c>
    </row>
    <row r="238" spans="1:6" ht="63">
      <c r="A238" s="71" t="s">
        <v>18</v>
      </c>
      <c r="B238" s="28" t="s">
        <v>234</v>
      </c>
      <c r="C238" s="28" t="s">
        <v>19</v>
      </c>
      <c r="D238" s="38">
        <f>'2017 год Приложение  4'!E137</f>
        <v>65.7</v>
      </c>
      <c r="E238" s="38">
        <f>'2017 год Приложение  4'!F137</f>
        <v>-0.1</v>
      </c>
      <c r="F238" s="38">
        <f>'2017 год Приложение  4'!G137</f>
        <v>65.60000000000001</v>
      </c>
    </row>
    <row r="239" spans="1:6" ht="31.5">
      <c r="A239" s="81" t="s">
        <v>16</v>
      </c>
      <c r="B239" s="28" t="s">
        <v>234</v>
      </c>
      <c r="C239" s="28" t="s">
        <v>11</v>
      </c>
      <c r="D239" s="38">
        <f>'2017 год Приложение  4'!E138</f>
        <v>5</v>
      </c>
      <c r="E239" s="38">
        <f>'2017 год Приложение  4'!F138</f>
        <v>0</v>
      </c>
      <c r="F239" s="38">
        <f>'2017 год Приложение  4'!G138</f>
        <v>5</v>
      </c>
    </row>
    <row r="240" spans="1:6" ht="126">
      <c r="A240" s="133" t="s">
        <v>297</v>
      </c>
      <c r="B240" s="43" t="s">
        <v>235</v>
      </c>
      <c r="C240" s="36"/>
      <c r="D240" s="37">
        <f>D241+D242</f>
        <v>671.6</v>
      </c>
      <c r="E240" s="37">
        <f>E241+E242</f>
        <v>84</v>
      </c>
      <c r="F240" s="37">
        <f>F241+F242</f>
        <v>755.6</v>
      </c>
    </row>
    <row r="241" spans="1:6" ht="63">
      <c r="A241" s="71" t="s">
        <v>18</v>
      </c>
      <c r="B241" s="43" t="s">
        <v>235</v>
      </c>
      <c r="C241" s="28" t="s">
        <v>19</v>
      </c>
      <c r="D241" s="37">
        <f>'2017 год Приложение  4'!E140</f>
        <v>656.6</v>
      </c>
      <c r="E241" s="37">
        <f>'2017 год Приложение  4'!F140</f>
        <v>82.1</v>
      </c>
      <c r="F241" s="37">
        <f>'2017 год Приложение  4'!G140</f>
        <v>738.7</v>
      </c>
    </row>
    <row r="242" spans="1:6" ht="31.5">
      <c r="A242" s="81" t="s">
        <v>16</v>
      </c>
      <c r="B242" s="43" t="s">
        <v>235</v>
      </c>
      <c r="C242" s="28" t="s">
        <v>11</v>
      </c>
      <c r="D242" s="37">
        <f>'2017 год Приложение  4'!E141</f>
        <v>15</v>
      </c>
      <c r="E242" s="37">
        <f>'2017 год Приложение  4'!F141</f>
        <v>1.9</v>
      </c>
      <c r="F242" s="37">
        <f>'2017 год Приложение  4'!G141</f>
        <v>16.9</v>
      </c>
    </row>
    <row r="243" spans="1:6" ht="63">
      <c r="A243" s="24" t="s">
        <v>271</v>
      </c>
      <c r="B243" s="28" t="s">
        <v>236</v>
      </c>
      <c r="C243" s="36"/>
      <c r="D243" s="38">
        <f>D244+D245</f>
        <v>70.7</v>
      </c>
      <c r="E243" s="38">
        <f>E244+E245</f>
        <v>0</v>
      </c>
      <c r="F243" s="38">
        <f>F244+F245</f>
        <v>70.7</v>
      </c>
    </row>
    <row r="244" spans="1:6" ht="63">
      <c r="A244" s="71" t="s">
        <v>18</v>
      </c>
      <c r="B244" s="28" t="s">
        <v>236</v>
      </c>
      <c r="C244" s="28" t="s">
        <v>19</v>
      </c>
      <c r="D244" s="37">
        <f>'2017 год Приложение  4'!E143</f>
        <v>65.7</v>
      </c>
      <c r="E244" s="37">
        <f>'2017 год Приложение  4'!F143</f>
        <v>0</v>
      </c>
      <c r="F244" s="37">
        <f>'2017 год Приложение  4'!G143</f>
        <v>65.7</v>
      </c>
    </row>
    <row r="245" spans="1:6" ht="31.5">
      <c r="A245" s="81" t="s">
        <v>16</v>
      </c>
      <c r="B245" s="28" t="s">
        <v>236</v>
      </c>
      <c r="C245" s="28" t="s">
        <v>11</v>
      </c>
      <c r="D245" s="37">
        <f>'2017 год Приложение  4'!E144</f>
        <v>5</v>
      </c>
      <c r="E245" s="37">
        <f>'2017 год Приложение  4'!F144</f>
        <v>0</v>
      </c>
      <c r="F245" s="37">
        <f>'2017 год Приложение  4'!G144</f>
        <v>5</v>
      </c>
    </row>
    <row r="246" spans="1:6" ht="31.5">
      <c r="A246" s="46" t="s">
        <v>56</v>
      </c>
      <c r="B246" s="16" t="s">
        <v>226</v>
      </c>
      <c r="C246" s="43"/>
      <c r="D246" s="9">
        <f>D247+D249+D248</f>
        <v>1414.5</v>
      </c>
      <c r="E246" s="9">
        <f>E247+E249+E248</f>
        <v>0</v>
      </c>
      <c r="F246" s="9">
        <f>F247+F249+F248</f>
        <v>1414.5</v>
      </c>
    </row>
    <row r="247" spans="1:6" ht="31.5">
      <c r="A247" s="61" t="s">
        <v>16</v>
      </c>
      <c r="B247" s="16" t="s">
        <v>226</v>
      </c>
      <c r="C247" s="28" t="s">
        <v>11</v>
      </c>
      <c r="D247" s="37">
        <f>'2017 год Приложение  4'!E146</f>
        <v>1194.5</v>
      </c>
      <c r="E247" s="37">
        <f>'2017 год Приложение  4'!F146</f>
        <v>0</v>
      </c>
      <c r="F247" s="37">
        <f>'2017 год Приложение  4'!G146</f>
        <v>1194.5</v>
      </c>
    </row>
    <row r="248" spans="1:6" ht="15.75">
      <c r="A248" s="69" t="s">
        <v>86</v>
      </c>
      <c r="B248" s="16" t="s">
        <v>226</v>
      </c>
      <c r="C248" s="28" t="s">
        <v>20</v>
      </c>
      <c r="D248" s="37">
        <f>'2017 год Приложение  4'!E147</f>
        <v>20</v>
      </c>
      <c r="E248" s="37">
        <f>'2017 год Приложение  4'!F147</f>
        <v>0</v>
      </c>
      <c r="F248" s="37">
        <f>'2017 год Приложение  4'!G147</f>
        <v>20</v>
      </c>
    </row>
    <row r="249" spans="1:6" ht="15.75">
      <c r="A249" s="46" t="s">
        <v>12</v>
      </c>
      <c r="B249" s="16" t="s">
        <v>226</v>
      </c>
      <c r="C249" s="28" t="s">
        <v>15</v>
      </c>
      <c r="D249" s="37">
        <f>'2017 год Приложение  4'!E148</f>
        <v>200</v>
      </c>
      <c r="E249" s="37">
        <f>'2017 год Приложение  4'!F148</f>
        <v>0</v>
      </c>
      <c r="F249" s="37">
        <f>'2017 год Приложение  4'!G148</f>
        <v>200</v>
      </c>
    </row>
    <row r="250" spans="1:6" ht="15.75">
      <c r="A250" s="11" t="s">
        <v>90</v>
      </c>
      <c r="B250" s="12" t="s">
        <v>227</v>
      </c>
      <c r="C250" s="12" t="s">
        <v>0</v>
      </c>
      <c r="D250" s="13">
        <f>D251+D253+D257+D255</f>
        <v>885</v>
      </c>
      <c r="E250" s="13">
        <f>E251+E253+E257+E255</f>
        <v>0</v>
      </c>
      <c r="F250" s="13">
        <f>F251+F253+F257+F255</f>
        <v>885</v>
      </c>
    </row>
    <row r="251" spans="1:6" ht="47.25">
      <c r="A251" s="17" t="s">
        <v>24</v>
      </c>
      <c r="B251" s="16" t="s">
        <v>228</v>
      </c>
      <c r="C251" s="8"/>
      <c r="D251" s="9">
        <f>D252</f>
        <v>46.5</v>
      </c>
      <c r="E251" s="9">
        <f>E252</f>
        <v>0</v>
      </c>
      <c r="F251" s="9">
        <f>F252</f>
        <v>46.5</v>
      </c>
    </row>
    <row r="252" spans="1:6" ht="31.5">
      <c r="A252" s="61" t="s">
        <v>16</v>
      </c>
      <c r="B252" s="16" t="s">
        <v>228</v>
      </c>
      <c r="C252" s="28" t="s">
        <v>11</v>
      </c>
      <c r="D252" s="37">
        <f>'2017 год Приложение  4'!E151</f>
        <v>46.5</v>
      </c>
      <c r="E252" s="37">
        <f>'2017 год Приложение  4'!F151</f>
        <v>0</v>
      </c>
      <c r="F252" s="37">
        <f>'2017 год Приложение  4'!G151</f>
        <v>46.5</v>
      </c>
    </row>
    <row r="253" spans="1:6" ht="63">
      <c r="A253" s="17" t="s">
        <v>25</v>
      </c>
      <c r="B253" s="16" t="s">
        <v>229</v>
      </c>
      <c r="C253" s="8"/>
      <c r="D253" s="9">
        <f>D254</f>
        <v>698.8</v>
      </c>
      <c r="E253" s="9">
        <f>E254</f>
        <v>0</v>
      </c>
      <c r="F253" s="9">
        <f>F254</f>
        <v>698.8</v>
      </c>
    </row>
    <row r="254" spans="1:6" ht="31.5">
      <c r="A254" s="61" t="s">
        <v>16</v>
      </c>
      <c r="B254" s="16" t="s">
        <v>229</v>
      </c>
      <c r="C254" s="28" t="s">
        <v>11</v>
      </c>
      <c r="D254" s="37">
        <f>'2017 год Приложение  4'!E153</f>
        <v>698.8</v>
      </c>
      <c r="E254" s="37">
        <f>'2017 год Приложение  4'!F153</f>
        <v>0</v>
      </c>
      <c r="F254" s="37">
        <f>'2017 год Приложение  4'!G153</f>
        <v>698.8</v>
      </c>
    </row>
    <row r="255" spans="1:6" ht="31.5">
      <c r="A255" s="46" t="s">
        <v>281</v>
      </c>
      <c r="B255" s="16" t="s">
        <v>280</v>
      </c>
      <c r="C255" s="36"/>
      <c r="D255" s="37">
        <f>'2017 год Приложение  4'!E154</f>
        <v>55.1</v>
      </c>
      <c r="E255" s="37">
        <f>'2017 год Приложение  4'!F154</f>
        <v>0</v>
      </c>
      <c r="F255" s="37">
        <f>'2017 год Приложение  4'!G154</f>
        <v>55.1</v>
      </c>
    </row>
    <row r="256" spans="1:6" ht="31.5">
      <c r="A256" s="46" t="s">
        <v>16</v>
      </c>
      <c r="B256" s="16" t="s">
        <v>280</v>
      </c>
      <c r="C256" s="28" t="s">
        <v>11</v>
      </c>
      <c r="D256" s="37">
        <f>'2017 год Приложение  4'!E155</f>
        <v>55.1</v>
      </c>
      <c r="E256" s="37">
        <f>'2017 год Приложение  4'!F155</f>
        <v>0</v>
      </c>
      <c r="F256" s="37">
        <f>'2017 год Приложение  4'!G155</f>
        <v>55.1</v>
      </c>
    </row>
    <row r="257" spans="1:6" ht="15.75">
      <c r="A257" s="73" t="s">
        <v>76</v>
      </c>
      <c r="B257" s="16" t="s">
        <v>230</v>
      </c>
      <c r="C257" s="36"/>
      <c r="D257" s="37">
        <f>'2017 год Приложение  4'!E156</f>
        <v>84.6</v>
      </c>
      <c r="E257" s="37">
        <f>'2017 год Приложение  4'!F156</f>
        <v>0</v>
      </c>
      <c r="F257" s="37">
        <f>'2017 год Приложение  4'!G156</f>
        <v>84.6</v>
      </c>
    </row>
    <row r="258" spans="1:6" ht="31.5">
      <c r="A258" s="61" t="s">
        <v>16</v>
      </c>
      <c r="B258" s="16" t="s">
        <v>230</v>
      </c>
      <c r="C258" s="28" t="s">
        <v>11</v>
      </c>
      <c r="D258" s="37">
        <f>'2017 год Приложение  4'!E157</f>
        <v>84.6</v>
      </c>
      <c r="E258" s="37">
        <f>'2017 год Приложение  4'!F157</f>
        <v>0</v>
      </c>
      <c r="F258" s="37">
        <f>'2017 год Приложение  4'!G157</f>
        <v>84.6</v>
      </c>
    </row>
    <row r="259" spans="1:6" ht="31.5">
      <c r="A259" s="11" t="s">
        <v>101</v>
      </c>
      <c r="B259" s="12" t="s">
        <v>231</v>
      </c>
      <c r="C259" s="12" t="s">
        <v>0</v>
      </c>
      <c r="D259" s="13">
        <f aca="true" t="shared" si="1" ref="D259:F260">D260</f>
        <v>5</v>
      </c>
      <c r="E259" s="13">
        <f t="shared" si="1"/>
        <v>0</v>
      </c>
      <c r="F259" s="13">
        <f t="shared" si="1"/>
        <v>5</v>
      </c>
    </row>
    <row r="260" spans="1:6" ht="31.5">
      <c r="A260" s="72" t="s">
        <v>110</v>
      </c>
      <c r="B260" s="16" t="s">
        <v>232</v>
      </c>
      <c r="C260" s="36"/>
      <c r="D260" s="37">
        <f t="shared" si="1"/>
        <v>5</v>
      </c>
      <c r="E260" s="37">
        <f t="shared" si="1"/>
        <v>0</v>
      </c>
      <c r="F260" s="37">
        <f t="shared" si="1"/>
        <v>5</v>
      </c>
    </row>
    <row r="261" spans="1:6" ht="31.5">
      <c r="A261" s="61" t="s">
        <v>16</v>
      </c>
      <c r="B261" s="16" t="s">
        <v>232</v>
      </c>
      <c r="C261" s="28" t="s">
        <v>11</v>
      </c>
      <c r="D261" s="37">
        <f>'2017 год Приложение  4'!E160</f>
        <v>5</v>
      </c>
      <c r="E261" s="37">
        <f>'2017 год Приложение  4'!F160</f>
        <v>0</v>
      </c>
      <c r="F261" s="37">
        <f>'2017 год Приложение  4'!G160</f>
        <v>5</v>
      </c>
    </row>
    <row r="262" spans="1:6" ht="31.5">
      <c r="A262" s="30" t="s">
        <v>102</v>
      </c>
      <c r="B262" s="31" t="s">
        <v>188</v>
      </c>
      <c r="C262" s="31" t="s">
        <v>0</v>
      </c>
      <c r="D262" s="32">
        <f>D266+D273+D276+D263</f>
        <v>13069.7</v>
      </c>
      <c r="E262" s="32">
        <f>E266+E273+E276+E263</f>
        <v>0</v>
      </c>
      <c r="F262" s="32">
        <f>F266+F273+F276+F263</f>
        <v>13069.7</v>
      </c>
    </row>
    <row r="263" spans="1:6" ht="31.5">
      <c r="A263" s="11" t="s">
        <v>103</v>
      </c>
      <c r="B263" s="12" t="s">
        <v>200</v>
      </c>
      <c r="C263" s="12" t="s">
        <v>0</v>
      </c>
      <c r="D263" s="13">
        <f aca="true" t="shared" si="2" ref="D263:F264">D264</f>
        <v>33</v>
      </c>
      <c r="E263" s="13">
        <f t="shared" si="2"/>
        <v>0</v>
      </c>
      <c r="F263" s="13">
        <f t="shared" si="2"/>
        <v>33</v>
      </c>
    </row>
    <row r="264" spans="1:6" ht="31.5">
      <c r="A264" s="15" t="s">
        <v>344</v>
      </c>
      <c r="B264" s="36" t="s">
        <v>201</v>
      </c>
      <c r="C264" s="10"/>
      <c r="D264" s="21">
        <f t="shared" si="2"/>
        <v>33</v>
      </c>
      <c r="E264" s="21">
        <f t="shared" si="2"/>
        <v>0</v>
      </c>
      <c r="F264" s="21">
        <f t="shared" si="2"/>
        <v>33</v>
      </c>
    </row>
    <row r="265" spans="1:6" ht="31.5">
      <c r="A265" s="41" t="s">
        <v>16</v>
      </c>
      <c r="B265" s="36" t="s">
        <v>201</v>
      </c>
      <c r="C265" s="43" t="s">
        <v>11</v>
      </c>
      <c r="D265" s="37">
        <f>'2017 год Приложение  4'!E164</f>
        <v>33</v>
      </c>
      <c r="E265" s="37">
        <f>'2017 год Приложение  4'!F164</f>
        <v>0</v>
      </c>
      <c r="F265" s="37">
        <f>'2017 год Приложение  4'!G164</f>
        <v>33</v>
      </c>
    </row>
    <row r="266" spans="1:6" ht="31.5">
      <c r="A266" s="11" t="s">
        <v>64</v>
      </c>
      <c r="B266" s="12" t="s">
        <v>202</v>
      </c>
      <c r="C266" s="12" t="s">
        <v>0</v>
      </c>
      <c r="D266" s="13">
        <f>D267+D269</f>
        <v>12414</v>
      </c>
      <c r="E266" s="13">
        <f>E267+E269</f>
        <v>0</v>
      </c>
      <c r="F266" s="13">
        <f>F267+F269</f>
        <v>12414</v>
      </c>
    </row>
    <row r="267" spans="1:6" ht="15.75">
      <c r="A267" s="15" t="s">
        <v>38</v>
      </c>
      <c r="B267" s="36" t="s">
        <v>203</v>
      </c>
      <c r="C267" s="10"/>
      <c r="D267" s="21">
        <f>D268</f>
        <v>29</v>
      </c>
      <c r="E267" s="21">
        <f>E268</f>
        <v>0</v>
      </c>
      <c r="F267" s="21">
        <f>F268</f>
        <v>29</v>
      </c>
    </row>
    <row r="268" spans="1:6" ht="31.5">
      <c r="A268" s="42" t="s">
        <v>16</v>
      </c>
      <c r="B268" s="36" t="s">
        <v>203</v>
      </c>
      <c r="C268" s="28" t="s">
        <v>11</v>
      </c>
      <c r="D268" s="37">
        <f>'2017 год Приложение  4'!E167</f>
        <v>29</v>
      </c>
      <c r="E268" s="37">
        <f>'2017 год Приложение  4'!F167</f>
        <v>0</v>
      </c>
      <c r="F268" s="37">
        <f>'2017 год Приложение  4'!G167</f>
        <v>29</v>
      </c>
    </row>
    <row r="269" spans="1:6" ht="15.75">
      <c r="A269" s="42" t="s">
        <v>80</v>
      </c>
      <c r="B269" s="36" t="s">
        <v>204</v>
      </c>
      <c r="C269" s="74"/>
      <c r="D269" s="37">
        <f>D271+D270+D272</f>
        <v>12385</v>
      </c>
      <c r="E269" s="37">
        <f>E271+E270+E272</f>
        <v>0</v>
      </c>
      <c r="F269" s="37">
        <f>F271+F270+F272</f>
        <v>12385</v>
      </c>
    </row>
    <row r="270" spans="1:6" ht="63">
      <c r="A270" s="69" t="s">
        <v>18</v>
      </c>
      <c r="B270" s="36" t="s">
        <v>204</v>
      </c>
      <c r="C270" s="28" t="s">
        <v>19</v>
      </c>
      <c r="D270" s="37">
        <f>'2017 год Приложение  4'!E169</f>
        <v>11369</v>
      </c>
      <c r="E270" s="37">
        <f>'2017 год Приложение  4'!F169</f>
        <v>0</v>
      </c>
      <c r="F270" s="37">
        <f>'2017 год Приложение  4'!G169</f>
        <v>11369</v>
      </c>
    </row>
    <row r="271" spans="1:6" ht="31.5">
      <c r="A271" s="42" t="s">
        <v>16</v>
      </c>
      <c r="B271" s="36" t="s">
        <v>204</v>
      </c>
      <c r="C271" s="28" t="s">
        <v>11</v>
      </c>
      <c r="D271" s="37">
        <f>'2017 год Приложение  4'!E170</f>
        <v>992.9</v>
      </c>
      <c r="E271" s="37">
        <v>0</v>
      </c>
      <c r="F271" s="37">
        <f>'2017 год Приложение  4'!G170</f>
        <v>992.9</v>
      </c>
    </row>
    <row r="272" spans="1:6" ht="15.75">
      <c r="A272" s="42" t="s">
        <v>12</v>
      </c>
      <c r="B272" s="36" t="s">
        <v>272</v>
      </c>
      <c r="C272" s="28" t="s">
        <v>15</v>
      </c>
      <c r="D272" s="37">
        <f>'2017 год Приложение  4'!E171</f>
        <v>23.1</v>
      </c>
      <c r="E272" s="37">
        <v>0</v>
      </c>
      <c r="F272" s="37">
        <f>'2017 год Приложение  4'!G171</f>
        <v>23.1</v>
      </c>
    </row>
    <row r="273" spans="1:6" ht="31.5">
      <c r="A273" s="25" t="s">
        <v>108</v>
      </c>
      <c r="B273" s="12" t="s">
        <v>187</v>
      </c>
      <c r="C273" s="12"/>
      <c r="D273" s="13">
        <f aca="true" t="shared" si="3" ref="D273:F274">D274</f>
        <v>472.7</v>
      </c>
      <c r="E273" s="13">
        <f t="shared" si="3"/>
        <v>0</v>
      </c>
      <c r="F273" s="13">
        <f t="shared" si="3"/>
        <v>472.7</v>
      </c>
    </row>
    <row r="274" spans="1:6" ht="31.5">
      <c r="A274" s="23" t="s">
        <v>39</v>
      </c>
      <c r="B274" s="36" t="s">
        <v>205</v>
      </c>
      <c r="C274" s="22"/>
      <c r="D274" s="21">
        <f t="shared" si="3"/>
        <v>472.7</v>
      </c>
      <c r="E274" s="21">
        <f t="shared" si="3"/>
        <v>0</v>
      </c>
      <c r="F274" s="21">
        <f t="shared" si="3"/>
        <v>472.7</v>
      </c>
    </row>
    <row r="275" spans="1:6" ht="31.5">
      <c r="A275" s="42" t="s">
        <v>16</v>
      </c>
      <c r="B275" s="36" t="s">
        <v>205</v>
      </c>
      <c r="C275" s="36" t="s">
        <v>11</v>
      </c>
      <c r="D275" s="37">
        <f>'2017 год Приложение  4'!E174</f>
        <v>472.7</v>
      </c>
      <c r="E275" s="37">
        <f>'2017 год Приложение  4'!F174</f>
        <v>0</v>
      </c>
      <c r="F275" s="37">
        <f>'2017 год Приложение  4'!G174</f>
        <v>472.7</v>
      </c>
    </row>
    <row r="276" spans="1:6" ht="31.5">
      <c r="A276" s="25" t="s">
        <v>138</v>
      </c>
      <c r="B276" s="12" t="s">
        <v>206</v>
      </c>
      <c r="C276" s="12"/>
      <c r="D276" s="13">
        <f>D279+D277+D281</f>
        <v>150</v>
      </c>
      <c r="E276" s="13">
        <f>E279+E277+E281</f>
        <v>0</v>
      </c>
      <c r="F276" s="13">
        <f>F279+F277+F281</f>
        <v>150</v>
      </c>
    </row>
    <row r="277" spans="1:6" ht="63">
      <c r="A277" s="41" t="s">
        <v>139</v>
      </c>
      <c r="B277" s="36" t="s">
        <v>207</v>
      </c>
      <c r="C277" s="22"/>
      <c r="D277" s="37">
        <f>'2017 год Приложение  4'!E176</f>
        <v>40</v>
      </c>
      <c r="E277" s="37">
        <f>'2017 год Приложение  4'!F176</f>
        <v>0</v>
      </c>
      <c r="F277" s="37">
        <f>'2017 год Приложение  4'!G176</f>
        <v>40</v>
      </c>
    </row>
    <row r="278" spans="1:6" ht="31.5">
      <c r="A278" s="41" t="s">
        <v>16</v>
      </c>
      <c r="B278" s="36" t="s">
        <v>207</v>
      </c>
      <c r="C278" s="22" t="s">
        <v>11</v>
      </c>
      <c r="D278" s="37">
        <f>'2017 год Приложение  4'!E177</f>
        <v>40</v>
      </c>
      <c r="E278" s="37">
        <f>'2017 год Приложение  4'!F177</f>
        <v>0</v>
      </c>
      <c r="F278" s="37">
        <f>'2017 год Приложение  4'!G177</f>
        <v>40</v>
      </c>
    </row>
    <row r="279" spans="1:6" ht="63">
      <c r="A279" s="41" t="s">
        <v>140</v>
      </c>
      <c r="B279" s="36" t="s">
        <v>208</v>
      </c>
      <c r="C279" s="22"/>
      <c r="D279" s="37">
        <f>'2017 год Приложение  4'!E178</f>
        <v>70</v>
      </c>
      <c r="E279" s="37">
        <f>'2017 год Приложение  4'!F178</f>
        <v>0</v>
      </c>
      <c r="F279" s="37">
        <f>'2017 год Приложение  4'!G178</f>
        <v>70</v>
      </c>
    </row>
    <row r="280" spans="1:6" ht="31.5">
      <c r="A280" s="41" t="s">
        <v>16</v>
      </c>
      <c r="B280" s="36" t="s">
        <v>208</v>
      </c>
      <c r="C280" s="22" t="s">
        <v>11</v>
      </c>
      <c r="D280" s="37">
        <f>'2017 год Приложение  4'!E179</f>
        <v>70</v>
      </c>
      <c r="E280" s="37">
        <f>'2017 год Приложение  4'!F179</f>
        <v>0</v>
      </c>
      <c r="F280" s="37">
        <f>'2017 год Приложение  4'!G179</f>
        <v>70</v>
      </c>
    </row>
    <row r="281" spans="1:6" ht="47.25">
      <c r="A281" s="41" t="s">
        <v>141</v>
      </c>
      <c r="B281" s="36" t="s">
        <v>209</v>
      </c>
      <c r="C281" s="22"/>
      <c r="D281" s="37">
        <f>'2017 год Приложение  4'!E180</f>
        <v>40</v>
      </c>
      <c r="E281" s="37">
        <f>'2017 год Приложение  4'!F180</f>
        <v>0</v>
      </c>
      <c r="F281" s="37">
        <f>'2017 год Приложение  4'!G180</f>
        <v>40</v>
      </c>
    </row>
    <row r="282" spans="1:6" ht="31.5">
      <c r="A282" s="41" t="s">
        <v>16</v>
      </c>
      <c r="B282" s="36" t="s">
        <v>209</v>
      </c>
      <c r="C282" s="22" t="s">
        <v>11</v>
      </c>
      <c r="D282" s="37">
        <f>'2017 год Приложение  4'!E181</f>
        <v>10</v>
      </c>
      <c r="E282" s="37">
        <f>'2017 год Приложение  4'!F181</f>
        <v>0</v>
      </c>
      <c r="F282" s="37">
        <f>'2017 год Приложение  4'!G181</f>
        <v>10</v>
      </c>
    </row>
    <row r="283" spans="1:6" ht="15.75">
      <c r="A283" s="156" t="s">
        <v>86</v>
      </c>
      <c r="B283" s="36" t="s">
        <v>209</v>
      </c>
      <c r="C283" s="22" t="s">
        <v>20</v>
      </c>
      <c r="D283" s="37">
        <f>'2017 год Приложение  4'!E182</f>
        <v>30</v>
      </c>
      <c r="E283" s="37">
        <f>'2017 год Приложение  4'!F182</f>
        <v>0</v>
      </c>
      <c r="F283" s="37">
        <f>'2017 год Приложение  4'!G182</f>
        <v>30</v>
      </c>
    </row>
    <row r="284" spans="1:6" ht="31.5">
      <c r="A284" s="30" t="s">
        <v>104</v>
      </c>
      <c r="B284" s="31" t="s">
        <v>237</v>
      </c>
      <c r="C284" s="31" t="s">
        <v>0</v>
      </c>
      <c r="D284" s="32">
        <f>D285+D290+D301</f>
        <v>31678.3</v>
      </c>
      <c r="E284" s="32">
        <f>E285+E290+E301</f>
        <v>0</v>
      </c>
      <c r="F284" s="32">
        <f>F285+F290+F301</f>
        <v>31678.3</v>
      </c>
    </row>
    <row r="285" spans="1:6" ht="31.5">
      <c r="A285" s="11" t="s">
        <v>105</v>
      </c>
      <c r="B285" s="12" t="s">
        <v>238</v>
      </c>
      <c r="C285" s="12" t="s">
        <v>0</v>
      </c>
      <c r="D285" s="13">
        <f>D286+D288</f>
        <v>50</v>
      </c>
      <c r="E285" s="13">
        <f>E286+E288</f>
        <v>0</v>
      </c>
      <c r="F285" s="13">
        <f>F286+F288</f>
        <v>50</v>
      </c>
    </row>
    <row r="286" spans="1:6" ht="63">
      <c r="A286" s="15" t="s">
        <v>65</v>
      </c>
      <c r="B286" s="16" t="s">
        <v>239</v>
      </c>
      <c r="C286" s="8"/>
      <c r="D286" s="9">
        <f>D287</f>
        <v>1.4</v>
      </c>
      <c r="E286" s="9">
        <f>E287</f>
        <v>0</v>
      </c>
      <c r="F286" s="9">
        <f>F287</f>
        <v>1.4</v>
      </c>
    </row>
    <row r="287" spans="1:6" ht="31.5">
      <c r="A287" s="42" t="s">
        <v>16</v>
      </c>
      <c r="B287" s="28" t="s">
        <v>239</v>
      </c>
      <c r="C287" s="28" t="s">
        <v>11</v>
      </c>
      <c r="D287" s="38">
        <f>'2017 год Приложение  4'!E186</f>
        <v>1.4</v>
      </c>
      <c r="E287" s="38">
        <f>'2017 год Приложение  4'!F186</f>
        <v>0</v>
      </c>
      <c r="F287" s="38">
        <f>'2017 год Приложение  4'!G186</f>
        <v>1.4</v>
      </c>
    </row>
    <row r="288" spans="1:6" ht="31.5">
      <c r="A288" s="42" t="s">
        <v>66</v>
      </c>
      <c r="B288" s="28" t="s">
        <v>240</v>
      </c>
      <c r="C288" s="28"/>
      <c r="D288" s="38">
        <f>D289</f>
        <v>48.6</v>
      </c>
      <c r="E288" s="38">
        <f>E289</f>
        <v>0</v>
      </c>
      <c r="F288" s="38">
        <f>F289</f>
        <v>48.6</v>
      </c>
    </row>
    <row r="289" spans="1:6" ht="63">
      <c r="A289" s="69" t="s">
        <v>18</v>
      </c>
      <c r="B289" s="28" t="s">
        <v>240</v>
      </c>
      <c r="C289" s="28" t="s">
        <v>19</v>
      </c>
      <c r="D289" s="38">
        <f>'2017 год Приложение  4'!E188</f>
        <v>48.6</v>
      </c>
      <c r="E289" s="38">
        <f>'2017 год Приложение  4'!F188</f>
        <v>0</v>
      </c>
      <c r="F289" s="38">
        <f>'2017 год Приложение  4'!G188</f>
        <v>48.6</v>
      </c>
    </row>
    <row r="290" spans="1:6" ht="47.25">
      <c r="A290" s="11" t="s">
        <v>106</v>
      </c>
      <c r="B290" s="12" t="s">
        <v>189</v>
      </c>
      <c r="C290" s="12" t="s">
        <v>0</v>
      </c>
      <c r="D290" s="13">
        <f>D291+D295+D297+D299+D293</f>
        <v>31448.3</v>
      </c>
      <c r="E290" s="13">
        <f>E291+E295+E297+E299+E293</f>
        <v>0</v>
      </c>
      <c r="F290" s="13">
        <f>F291+F295+F297+F299+F293</f>
        <v>31448.3</v>
      </c>
    </row>
    <row r="291" spans="1:6" ht="78.75">
      <c r="A291" s="15" t="s">
        <v>40</v>
      </c>
      <c r="B291" s="16" t="s">
        <v>241</v>
      </c>
      <c r="C291" s="16"/>
      <c r="D291" s="18">
        <f>D292</f>
        <v>2800.2</v>
      </c>
      <c r="E291" s="18">
        <f>E292</f>
        <v>0</v>
      </c>
      <c r="F291" s="18">
        <f>F292</f>
        <v>2800.2</v>
      </c>
    </row>
    <row r="292" spans="1:6" ht="15.75">
      <c r="A292" s="42" t="s">
        <v>31</v>
      </c>
      <c r="B292" s="16" t="s">
        <v>241</v>
      </c>
      <c r="C292" s="28" t="s">
        <v>20</v>
      </c>
      <c r="D292" s="38">
        <f>'2017 год Приложение  4'!E368</f>
        <v>2800.2</v>
      </c>
      <c r="E292" s="38">
        <f>'2017 год Приложение  4'!F368</f>
        <v>0</v>
      </c>
      <c r="F292" s="38">
        <f>'2017 год Приложение  4'!G368</f>
        <v>2800.2</v>
      </c>
    </row>
    <row r="293" spans="1:6" ht="94.5" customHeight="1">
      <c r="A293" s="155" t="s">
        <v>83</v>
      </c>
      <c r="B293" s="151" t="s">
        <v>342</v>
      </c>
      <c r="C293" s="28"/>
      <c r="D293" s="38">
        <f>D294</f>
        <v>10626</v>
      </c>
      <c r="E293" s="38">
        <f>E294</f>
        <v>0</v>
      </c>
      <c r="F293" s="38">
        <f>F294</f>
        <v>10626</v>
      </c>
    </row>
    <row r="294" spans="1:6" ht="31.5">
      <c r="A294" s="42" t="s">
        <v>33</v>
      </c>
      <c r="B294" s="16" t="s">
        <v>342</v>
      </c>
      <c r="C294" s="28" t="s">
        <v>28</v>
      </c>
      <c r="D294" s="38">
        <f>'2017 год Приложение  4'!E191</f>
        <v>10626</v>
      </c>
      <c r="E294" s="38">
        <f>'2017 год Приложение  4'!F191</f>
        <v>0</v>
      </c>
      <c r="F294" s="38">
        <f>D294+E294</f>
        <v>10626</v>
      </c>
    </row>
    <row r="295" spans="1:6" ht="110.25">
      <c r="A295" s="75" t="s">
        <v>83</v>
      </c>
      <c r="B295" s="16" t="s">
        <v>245</v>
      </c>
      <c r="C295" s="16"/>
      <c r="D295" s="38">
        <f>D296</f>
        <v>13292.5</v>
      </c>
      <c r="E295" s="38">
        <f>E296</f>
        <v>0</v>
      </c>
      <c r="F295" s="38">
        <f>F296</f>
        <v>13292.5</v>
      </c>
    </row>
    <row r="296" spans="1:6" ht="31.5">
      <c r="A296" s="23" t="s">
        <v>33</v>
      </c>
      <c r="B296" s="16" t="s">
        <v>245</v>
      </c>
      <c r="C296" s="43" t="s">
        <v>28</v>
      </c>
      <c r="D296" s="38">
        <f>'2017 год Приложение  4'!E193</f>
        <v>13292.5</v>
      </c>
      <c r="E296" s="38">
        <f>'2017 год Приложение  4'!F193</f>
        <v>0</v>
      </c>
      <c r="F296" s="38">
        <f>'2017 год Приложение  4'!G193</f>
        <v>13292.5</v>
      </c>
    </row>
    <row r="297" spans="1:6" ht="63">
      <c r="A297" s="23" t="s">
        <v>85</v>
      </c>
      <c r="B297" s="16" t="s">
        <v>244</v>
      </c>
      <c r="C297" s="43"/>
      <c r="D297" s="38">
        <f>D298</f>
        <v>2234.3999999999996</v>
      </c>
      <c r="E297" s="38">
        <f>E298</f>
        <v>0</v>
      </c>
      <c r="F297" s="38">
        <f>F298</f>
        <v>2234.3999999999996</v>
      </c>
    </row>
    <row r="298" spans="1:6" ht="15.75">
      <c r="A298" s="41" t="s">
        <v>31</v>
      </c>
      <c r="B298" s="16" t="s">
        <v>244</v>
      </c>
      <c r="C298" s="43" t="s">
        <v>20</v>
      </c>
      <c r="D298" s="38">
        <f>'2017 год Приложение  4'!E195</f>
        <v>2234.3999999999996</v>
      </c>
      <c r="E298" s="38">
        <f>'2017 год Приложение  4'!F195</f>
        <v>0</v>
      </c>
      <c r="F298" s="38">
        <f>'2017 год Приложение  4'!G195</f>
        <v>2234.3999999999996</v>
      </c>
    </row>
    <row r="299" spans="1:6" ht="47.25">
      <c r="A299" s="41" t="s">
        <v>317</v>
      </c>
      <c r="B299" s="16" t="s">
        <v>296</v>
      </c>
      <c r="C299" s="43"/>
      <c r="D299" s="38">
        <f>'2017 год Приложение  4'!E196</f>
        <v>2495.2</v>
      </c>
      <c r="E299" s="38">
        <f>'2017 год Приложение  4'!F196</f>
        <v>0</v>
      </c>
      <c r="F299" s="38">
        <f>'2017 год Приложение  4'!G196</f>
        <v>2495.2</v>
      </c>
    </row>
    <row r="300" spans="1:6" ht="15.75">
      <c r="A300" s="41" t="s">
        <v>31</v>
      </c>
      <c r="B300" s="16" t="s">
        <v>296</v>
      </c>
      <c r="C300" s="43" t="s">
        <v>20</v>
      </c>
      <c r="D300" s="38">
        <f>'2017 год Приложение  4'!E197</f>
        <v>2495.2</v>
      </c>
      <c r="E300" s="38">
        <f>'2017 год Приложение  4'!F197</f>
        <v>0</v>
      </c>
      <c r="F300" s="38">
        <f>'2017 год Приложение  4'!G197</f>
        <v>2495.2</v>
      </c>
    </row>
    <row r="301" spans="1:6" ht="31.5">
      <c r="A301" s="11" t="s">
        <v>107</v>
      </c>
      <c r="B301" s="12" t="s">
        <v>242</v>
      </c>
      <c r="C301" s="12" t="s">
        <v>0</v>
      </c>
      <c r="D301" s="13">
        <f>D302+D304</f>
        <v>180</v>
      </c>
      <c r="E301" s="13">
        <f>E302+E304</f>
        <v>0</v>
      </c>
      <c r="F301" s="13">
        <f>F302+F304</f>
        <v>180</v>
      </c>
    </row>
    <row r="302" spans="1:6" ht="31.5">
      <c r="A302" s="15" t="s">
        <v>41</v>
      </c>
      <c r="B302" s="16" t="s">
        <v>243</v>
      </c>
      <c r="C302" s="16"/>
      <c r="D302" s="18">
        <f>D303</f>
        <v>80</v>
      </c>
      <c r="E302" s="18">
        <f>E303</f>
        <v>0</v>
      </c>
      <c r="F302" s="18">
        <f>F303</f>
        <v>80</v>
      </c>
    </row>
    <row r="303" spans="1:6" ht="31.5">
      <c r="A303" s="83" t="s">
        <v>13</v>
      </c>
      <c r="B303" s="16" t="s">
        <v>243</v>
      </c>
      <c r="C303" s="28" t="s">
        <v>14</v>
      </c>
      <c r="D303" s="38">
        <f>'2017 год Приложение  4'!E200</f>
        <v>80</v>
      </c>
      <c r="E303" s="38">
        <f>'2017 год Приложение  4'!F200</f>
        <v>0</v>
      </c>
      <c r="F303" s="38">
        <f>'2017 год Приложение  4'!G200</f>
        <v>80</v>
      </c>
    </row>
    <row r="304" spans="1:6" ht="47.25">
      <c r="A304" s="15" t="s">
        <v>318</v>
      </c>
      <c r="B304" s="16" t="s">
        <v>299</v>
      </c>
      <c r="C304" s="16"/>
      <c r="D304" s="18">
        <f>D305</f>
        <v>100</v>
      </c>
      <c r="E304" s="18">
        <f>E305</f>
        <v>0</v>
      </c>
      <c r="F304" s="18">
        <f>F305</f>
        <v>100</v>
      </c>
    </row>
    <row r="305" spans="1:6" ht="31.5">
      <c r="A305" s="77" t="s">
        <v>13</v>
      </c>
      <c r="B305" s="16" t="s">
        <v>299</v>
      </c>
      <c r="C305" s="43" t="s">
        <v>14</v>
      </c>
      <c r="D305" s="38">
        <f>'2017 год Приложение  4'!E202</f>
        <v>100</v>
      </c>
      <c r="E305" s="38">
        <f>'2017 год Приложение  4'!F202</f>
        <v>0</v>
      </c>
      <c r="F305" s="38">
        <f>'2017 год Приложение  4'!G202</f>
        <v>100</v>
      </c>
    </row>
    <row r="306" spans="1:6" ht="15.75">
      <c r="A306" s="33" t="s">
        <v>35</v>
      </c>
      <c r="B306" s="34" t="s">
        <v>149</v>
      </c>
      <c r="C306" s="34" t="s">
        <v>0</v>
      </c>
      <c r="D306" s="35">
        <f>D307+D309+D313+D317+D344+D348+D350+D352+D356+D358+D360+D362+D364+D370+D366+D368+D340+D320+D326+D328+D338+D336+D330+D354+D342+D322+D324+D332+D334+D346</f>
        <v>60145.3</v>
      </c>
      <c r="E306" s="35">
        <f>E307+E309+E313+E317+E344+E348+E350+E352+E356+E358+E360+E362+E364+E370+E366+E368+E340+E320+E326+E328+E338+E336+E330+E354+E342+E322+E324+E332+E334+E346</f>
        <v>2506.7000000000003</v>
      </c>
      <c r="F306" s="35">
        <f>F307+F309+F313+F317+F344+F348+F350+F352+F356+F358+F360+F362+F364+F370+F366+F368+F340+F320+F326+F328+F338+F336+F330+F354+F342+F322+F324+F332+F334+F346</f>
        <v>62652</v>
      </c>
    </row>
    <row r="307" spans="1:6" ht="31.5">
      <c r="A307" s="24" t="s">
        <v>295</v>
      </c>
      <c r="B307" s="43" t="s">
        <v>160</v>
      </c>
      <c r="C307" s="22"/>
      <c r="D307" s="44">
        <f>D308</f>
        <v>1157.1</v>
      </c>
      <c r="E307" s="44">
        <f>E308</f>
        <v>0</v>
      </c>
      <c r="F307" s="44">
        <f>F308</f>
        <v>1157.1</v>
      </c>
    </row>
    <row r="308" spans="1:6" ht="63">
      <c r="A308" s="45" t="s">
        <v>18</v>
      </c>
      <c r="B308" s="43" t="s">
        <v>160</v>
      </c>
      <c r="C308" s="22" t="s">
        <v>19</v>
      </c>
      <c r="D308" s="44">
        <f>'2017 год Приложение  4'!E16</f>
        <v>1157.1</v>
      </c>
      <c r="E308" s="44">
        <f>'2017 год Приложение  4'!F16</f>
        <v>0</v>
      </c>
      <c r="F308" s="44">
        <f>'2017 год Приложение  4'!G16</f>
        <v>1157.1</v>
      </c>
    </row>
    <row r="309" spans="1:6" ht="31.5">
      <c r="A309" s="45" t="s">
        <v>36</v>
      </c>
      <c r="B309" s="43" t="s">
        <v>161</v>
      </c>
      <c r="C309" s="43" t="s">
        <v>0</v>
      </c>
      <c r="D309" s="44">
        <f>D311+D310+D312</f>
        <v>499.99999999999994</v>
      </c>
      <c r="E309" s="44">
        <f>E311+E310+E312</f>
        <v>0</v>
      </c>
      <c r="F309" s="44">
        <f>F311+F310+F312</f>
        <v>499.99999999999994</v>
      </c>
    </row>
    <row r="310" spans="1:6" ht="63">
      <c r="A310" s="56" t="s">
        <v>18</v>
      </c>
      <c r="B310" s="43" t="s">
        <v>161</v>
      </c>
      <c r="C310" s="43" t="s">
        <v>19</v>
      </c>
      <c r="D310" s="44">
        <f>'2017 год Приложение  4'!E18</f>
        <v>100.4</v>
      </c>
      <c r="E310" s="44">
        <f>'2017 год Приложение  4'!F18</f>
        <v>-63.9</v>
      </c>
      <c r="F310" s="44">
        <f>'2017 год Приложение  4'!G18</f>
        <v>36.50000000000001</v>
      </c>
    </row>
    <row r="311" spans="1:6" ht="31.5">
      <c r="A311" s="46" t="s">
        <v>16</v>
      </c>
      <c r="B311" s="43" t="s">
        <v>161</v>
      </c>
      <c r="C311" s="43" t="s">
        <v>11</v>
      </c>
      <c r="D311" s="44">
        <f>'2017 год Приложение  4'!E19</f>
        <v>396.4</v>
      </c>
      <c r="E311" s="44">
        <f>'2017 год Приложение  4'!F19</f>
        <v>63.9</v>
      </c>
      <c r="F311" s="44">
        <f>'2017 год Приложение  4'!G19</f>
        <v>460.29999999999995</v>
      </c>
    </row>
    <row r="312" spans="1:6" ht="15.75">
      <c r="A312" s="46" t="s">
        <v>12</v>
      </c>
      <c r="B312" s="43" t="s">
        <v>161</v>
      </c>
      <c r="C312" s="43" t="s">
        <v>15</v>
      </c>
      <c r="D312" s="44">
        <f>'2017 год Приложение  4'!E20</f>
        <v>3.2</v>
      </c>
      <c r="E312" s="44">
        <f>'2017 год Приложение  4'!F20</f>
        <v>0</v>
      </c>
      <c r="F312" s="44">
        <f>'2017 год Приложение  4'!G20</f>
        <v>3.2</v>
      </c>
    </row>
    <row r="313" spans="1:6" ht="31.5">
      <c r="A313" s="45" t="s">
        <v>37</v>
      </c>
      <c r="B313" s="43" t="s">
        <v>159</v>
      </c>
      <c r="C313" s="43" t="s">
        <v>0</v>
      </c>
      <c r="D313" s="44">
        <f>D314+D315+D316</f>
        <v>2342.9</v>
      </c>
      <c r="E313" s="44">
        <f>E314+E315+E316</f>
        <v>0</v>
      </c>
      <c r="F313" s="44">
        <f>F314+F315+F316</f>
        <v>2342.9000000000005</v>
      </c>
    </row>
    <row r="314" spans="1:6" ht="63">
      <c r="A314" s="45" t="s">
        <v>18</v>
      </c>
      <c r="B314" s="43" t="s">
        <v>159</v>
      </c>
      <c r="C314" s="43" t="s">
        <v>19</v>
      </c>
      <c r="D314" s="44">
        <f>'2017 год Приложение  4'!E22</f>
        <v>2074.9</v>
      </c>
      <c r="E314" s="44">
        <f>'2017 год Приложение  4'!F22</f>
        <v>-4.7</v>
      </c>
      <c r="F314" s="44">
        <f>'2017 год Приложение  4'!G22</f>
        <v>2070.2000000000003</v>
      </c>
    </row>
    <row r="315" spans="1:6" ht="31.5">
      <c r="A315" s="46" t="s">
        <v>16</v>
      </c>
      <c r="B315" s="43" t="s">
        <v>159</v>
      </c>
      <c r="C315" s="22" t="s">
        <v>11</v>
      </c>
      <c r="D315" s="44">
        <f>'2017 год Приложение  4'!E23</f>
        <v>263.1</v>
      </c>
      <c r="E315" s="44">
        <f>'2017 год Приложение  4'!F23</f>
        <v>4.7</v>
      </c>
      <c r="F315" s="44">
        <f>'2017 год Приложение  4'!G23</f>
        <v>267.8</v>
      </c>
    </row>
    <row r="316" spans="1:6" ht="15.75">
      <c r="A316" s="46" t="s">
        <v>12</v>
      </c>
      <c r="B316" s="43" t="s">
        <v>159</v>
      </c>
      <c r="C316" s="22" t="s">
        <v>15</v>
      </c>
      <c r="D316" s="44">
        <f>'2017 год Приложение  4'!E24</f>
        <v>4.9</v>
      </c>
      <c r="E316" s="44">
        <f>'2017 год Приложение  4'!F24</f>
        <v>0</v>
      </c>
      <c r="F316" s="44">
        <f>'2017 год Приложение  4'!G24</f>
        <v>4.9</v>
      </c>
    </row>
    <row r="317" spans="1:6" ht="31.5">
      <c r="A317" s="23" t="s">
        <v>77</v>
      </c>
      <c r="B317" s="43" t="s">
        <v>157</v>
      </c>
      <c r="C317" s="68"/>
      <c r="D317" s="44">
        <f>D319+D318</f>
        <v>25144</v>
      </c>
      <c r="E317" s="44">
        <f>E319+E318</f>
        <v>2446.6000000000004</v>
      </c>
      <c r="F317" s="44">
        <f>F319+F318</f>
        <v>27590.6</v>
      </c>
    </row>
    <row r="318" spans="1:6" ht="31.5">
      <c r="A318" s="46" t="s">
        <v>16</v>
      </c>
      <c r="B318" s="43" t="s">
        <v>157</v>
      </c>
      <c r="C318" s="43" t="s">
        <v>11</v>
      </c>
      <c r="D318" s="44">
        <f>'2017 год Приложение  4'!E205</f>
        <v>500</v>
      </c>
      <c r="E318" s="44">
        <f>'2017 год Приложение  4'!F205</f>
        <v>0</v>
      </c>
      <c r="F318" s="44">
        <f>D318+E318</f>
        <v>500</v>
      </c>
    </row>
    <row r="319" spans="1:6" ht="15.75">
      <c r="A319" s="48" t="s">
        <v>12</v>
      </c>
      <c r="B319" s="43" t="s">
        <v>157</v>
      </c>
      <c r="C319" s="43" t="s">
        <v>15</v>
      </c>
      <c r="D319" s="44">
        <f>'2017 год Приложение  4'!E206+'2017 год Приложение  4'!E305+'2017 год Приложение  4'!E380+'2017 год Приложение  4'!E370</f>
        <v>24644</v>
      </c>
      <c r="E319" s="44">
        <f>'2017 год Приложение  4'!F206+'2017 год Приложение  4'!F305+'2017 год Приложение  4'!F380+'2017 год Приложение  4'!F370</f>
        <v>2446.6000000000004</v>
      </c>
      <c r="F319" s="44">
        <f>'2017 год Приложение  4'!G206+'2017 год Приложение  4'!G305+'2017 год Приложение  4'!G380+'2017 год Приложение  4'!G370</f>
        <v>27090.6</v>
      </c>
    </row>
    <row r="320" spans="1:6" ht="63">
      <c r="A320" s="69" t="s">
        <v>304</v>
      </c>
      <c r="B320" s="28" t="s">
        <v>305</v>
      </c>
      <c r="C320" s="28"/>
      <c r="D320" s="44">
        <f>D321</f>
        <v>11.9</v>
      </c>
      <c r="E320" s="44">
        <f>E321</f>
        <v>0</v>
      </c>
      <c r="F320" s="44">
        <f>F321</f>
        <v>11.9</v>
      </c>
    </row>
    <row r="321" spans="1:6" ht="31.5">
      <c r="A321" s="69" t="s">
        <v>16</v>
      </c>
      <c r="B321" s="28" t="s">
        <v>305</v>
      </c>
      <c r="C321" s="28" t="s">
        <v>11</v>
      </c>
      <c r="D321" s="44">
        <f>'2017 год Приложение  4'!E383</f>
        <v>11.9</v>
      </c>
      <c r="E321" s="44">
        <f>'2017 год Приложение  4'!F383</f>
        <v>0</v>
      </c>
      <c r="F321" s="44">
        <f>D321+E321</f>
        <v>11.9</v>
      </c>
    </row>
    <row r="322" spans="1:6" ht="141.75">
      <c r="A322" s="144" t="s">
        <v>383</v>
      </c>
      <c r="B322" s="43" t="s">
        <v>369</v>
      </c>
      <c r="C322" s="43"/>
      <c r="D322" s="44">
        <f>D323</f>
        <v>2.6</v>
      </c>
      <c r="E322" s="44">
        <f>E323</f>
        <v>11.199999999999998</v>
      </c>
      <c r="F322" s="44">
        <f>F323</f>
        <v>13.799999999999997</v>
      </c>
    </row>
    <row r="323" spans="1:6" ht="31.5">
      <c r="A323" s="48" t="s">
        <v>16</v>
      </c>
      <c r="B323" s="43" t="s">
        <v>369</v>
      </c>
      <c r="C323" s="43" t="s">
        <v>11</v>
      </c>
      <c r="D323" s="44">
        <f>'2017 год Приложение  4'!E208</f>
        <v>2.6</v>
      </c>
      <c r="E323" s="44">
        <f>'2017 год Приложение  4'!F208</f>
        <v>11.199999999999998</v>
      </c>
      <c r="F323" s="44">
        <f>D323+E323</f>
        <v>13.799999999999997</v>
      </c>
    </row>
    <row r="324" spans="1:6" ht="63">
      <c r="A324" s="48" t="s">
        <v>371</v>
      </c>
      <c r="B324" s="43" t="s">
        <v>370</v>
      </c>
      <c r="C324" s="43"/>
      <c r="D324" s="44">
        <f>D325</f>
        <v>9.3</v>
      </c>
      <c r="E324" s="44">
        <f>E325</f>
        <v>0</v>
      </c>
      <c r="F324" s="44">
        <f>F325</f>
        <v>9.3</v>
      </c>
    </row>
    <row r="325" spans="1:6" ht="31.5">
      <c r="A325" s="48" t="s">
        <v>16</v>
      </c>
      <c r="B325" s="43" t="s">
        <v>370</v>
      </c>
      <c r="C325" s="43" t="s">
        <v>11</v>
      </c>
      <c r="D325" s="44">
        <f>'2017 год Приложение  4'!E210</f>
        <v>9.3</v>
      </c>
      <c r="E325" s="44">
        <f>'2017 год Приложение  4'!F210</f>
        <v>0</v>
      </c>
      <c r="F325" s="44">
        <f>D325+E325</f>
        <v>9.3</v>
      </c>
    </row>
    <row r="326" spans="1:6" ht="78.75">
      <c r="A326" s="48" t="s">
        <v>300</v>
      </c>
      <c r="B326" s="43" t="s">
        <v>301</v>
      </c>
      <c r="C326" s="43"/>
      <c r="D326" s="44">
        <f>D327</f>
        <v>8.6</v>
      </c>
      <c r="E326" s="44">
        <f>E327</f>
        <v>0</v>
      </c>
      <c r="F326" s="44">
        <f>F327</f>
        <v>8.6</v>
      </c>
    </row>
    <row r="327" spans="1:6" ht="31.5">
      <c r="A327" s="48" t="s">
        <v>16</v>
      </c>
      <c r="B327" s="43" t="s">
        <v>301</v>
      </c>
      <c r="C327" s="43" t="s">
        <v>11</v>
      </c>
      <c r="D327" s="44">
        <f>'2017 год Приложение  4'!E212</f>
        <v>8.6</v>
      </c>
      <c r="E327" s="44">
        <f>'2017 год Приложение  4'!F212</f>
        <v>0</v>
      </c>
      <c r="F327" s="44">
        <f>D327+E327</f>
        <v>8.6</v>
      </c>
    </row>
    <row r="328" spans="1:6" ht="78.75">
      <c r="A328" s="48" t="s">
        <v>302</v>
      </c>
      <c r="B328" s="43" t="s">
        <v>303</v>
      </c>
      <c r="C328" s="43"/>
      <c r="D328" s="44">
        <f>D329</f>
        <v>8</v>
      </c>
      <c r="E328" s="44">
        <f>E329</f>
        <v>0</v>
      </c>
      <c r="F328" s="44">
        <f>F329</f>
        <v>8</v>
      </c>
    </row>
    <row r="329" spans="1:6" ht="31.5">
      <c r="A329" s="48" t="s">
        <v>16</v>
      </c>
      <c r="B329" s="43" t="s">
        <v>303</v>
      </c>
      <c r="C329" s="43" t="s">
        <v>11</v>
      </c>
      <c r="D329" s="44">
        <f>'2017 год Приложение  4'!E214</f>
        <v>8</v>
      </c>
      <c r="E329" s="44">
        <f>'2017 год Приложение  4'!F214</f>
        <v>0</v>
      </c>
      <c r="F329" s="44">
        <f>D329+E329</f>
        <v>8</v>
      </c>
    </row>
    <row r="330" spans="1:6" ht="94.5">
      <c r="A330" s="144" t="s">
        <v>335</v>
      </c>
      <c r="B330" s="43" t="s">
        <v>334</v>
      </c>
      <c r="C330" s="43"/>
      <c r="D330" s="44">
        <f>D331</f>
        <v>2.9</v>
      </c>
      <c r="E330" s="44">
        <f>E331</f>
        <v>0</v>
      </c>
      <c r="F330" s="44">
        <f>F331</f>
        <v>2.9</v>
      </c>
    </row>
    <row r="331" spans="1:6" ht="31.5">
      <c r="A331" s="48" t="s">
        <v>16</v>
      </c>
      <c r="B331" s="43" t="s">
        <v>334</v>
      </c>
      <c r="C331" s="43" t="s">
        <v>11</v>
      </c>
      <c r="D331" s="44">
        <f>'2017 год Приложение  4'!E216</f>
        <v>2.9</v>
      </c>
      <c r="E331" s="44">
        <f>'2017 год Приложение  4'!F216</f>
        <v>0</v>
      </c>
      <c r="F331" s="44">
        <f>D331+E331</f>
        <v>2.9</v>
      </c>
    </row>
    <row r="332" spans="1:6" ht="94.5">
      <c r="A332" s="144" t="s">
        <v>373</v>
      </c>
      <c r="B332" s="43" t="s">
        <v>372</v>
      </c>
      <c r="C332" s="43"/>
      <c r="D332" s="44">
        <f>D333</f>
        <v>5.9</v>
      </c>
      <c r="E332" s="44">
        <f>E333</f>
        <v>0</v>
      </c>
      <c r="F332" s="44">
        <f>F333</f>
        <v>5.9</v>
      </c>
    </row>
    <row r="333" spans="1:6" ht="31.5">
      <c r="A333" s="48" t="s">
        <v>16</v>
      </c>
      <c r="B333" s="43" t="s">
        <v>372</v>
      </c>
      <c r="C333" s="43" t="s">
        <v>11</v>
      </c>
      <c r="D333" s="44">
        <f>'2017 год Приложение  4'!E218</f>
        <v>5.9</v>
      </c>
      <c r="E333" s="44">
        <f>'2017 год Приложение  4'!F218</f>
        <v>0</v>
      </c>
      <c r="F333" s="44">
        <f>D333+E333</f>
        <v>5.9</v>
      </c>
    </row>
    <row r="334" spans="1:6" ht="78.75">
      <c r="A334" s="48" t="s">
        <v>375</v>
      </c>
      <c r="B334" s="43" t="s">
        <v>374</v>
      </c>
      <c r="C334" s="43"/>
      <c r="D334" s="44">
        <f>D335</f>
        <v>5.9</v>
      </c>
      <c r="E334" s="44">
        <f>E335</f>
        <v>0</v>
      </c>
      <c r="F334" s="44">
        <f>F335</f>
        <v>5.9</v>
      </c>
    </row>
    <row r="335" spans="1:6" ht="31.5">
      <c r="A335" s="48" t="s">
        <v>16</v>
      </c>
      <c r="B335" s="43" t="s">
        <v>374</v>
      </c>
      <c r="C335" s="43" t="s">
        <v>11</v>
      </c>
      <c r="D335" s="44">
        <f>'2017 год Приложение  4'!E220</f>
        <v>5.9</v>
      </c>
      <c r="E335" s="44">
        <f>'2017 год Приложение  4'!F220</f>
        <v>0</v>
      </c>
      <c r="F335" s="44">
        <f>D335+E335</f>
        <v>5.9</v>
      </c>
    </row>
    <row r="336" spans="1:6" ht="78.75">
      <c r="A336" s="48" t="s">
        <v>332</v>
      </c>
      <c r="B336" s="43" t="s">
        <v>331</v>
      </c>
      <c r="C336" s="43"/>
      <c r="D336" s="44">
        <f>D337</f>
        <v>60</v>
      </c>
      <c r="E336" s="44">
        <f>E337</f>
        <v>0</v>
      </c>
      <c r="F336" s="44">
        <f>F337</f>
        <v>60</v>
      </c>
    </row>
    <row r="337" spans="1:6" ht="15.75">
      <c r="A337" s="47" t="s">
        <v>48</v>
      </c>
      <c r="B337" s="43" t="s">
        <v>331</v>
      </c>
      <c r="C337" s="43" t="s">
        <v>49</v>
      </c>
      <c r="D337" s="44">
        <f>'2017 год Приложение  4'!E222</f>
        <v>60</v>
      </c>
      <c r="E337" s="44">
        <f>'2017 год Приложение  4'!F222</f>
        <v>0</v>
      </c>
      <c r="F337" s="44">
        <f>D337+E337</f>
        <v>60</v>
      </c>
    </row>
    <row r="338" spans="1:6" ht="31.5">
      <c r="A338" s="48" t="s">
        <v>323</v>
      </c>
      <c r="B338" s="43" t="s">
        <v>333</v>
      </c>
      <c r="C338" s="68"/>
      <c r="D338" s="44">
        <f>D339</f>
        <v>198.4</v>
      </c>
      <c r="E338" s="44">
        <f>E339</f>
        <v>0</v>
      </c>
      <c r="F338" s="44">
        <f>F339</f>
        <v>198.4</v>
      </c>
    </row>
    <row r="339" spans="1:6" ht="31.5">
      <c r="A339" s="69" t="s">
        <v>16</v>
      </c>
      <c r="B339" s="43" t="s">
        <v>333</v>
      </c>
      <c r="C339" s="43" t="s">
        <v>11</v>
      </c>
      <c r="D339" s="44">
        <f>'2017 год Приложение  4'!E224</f>
        <v>198.4</v>
      </c>
      <c r="E339" s="44">
        <f>'2017 год Приложение  4'!F224</f>
        <v>0</v>
      </c>
      <c r="F339" s="44">
        <f>D339+E339</f>
        <v>198.4</v>
      </c>
    </row>
    <row r="340" spans="1:6" ht="47.25">
      <c r="A340" s="55" t="s">
        <v>283</v>
      </c>
      <c r="B340" s="43" t="s">
        <v>282</v>
      </c>
      <c r="C340" s="43"/>
      <c r="D340" s="44">
        <f>'2017 год Приложение  4'!E225</f>
        <v>500</v>
      </c>
      <c r="E340" s="44">
        <f>'2017 год Приложение  4'!F225</f>
        <v>0</v>
      </c>
      <c r="F340" s="44">
        <f>'2017 год Приложение  4'!G225</f>
        <v>500</v>
      </c>
    </row>
    <row r="341" spans="1:6" ht="31.5">
      <c r="A341" s="48" t="s">
        <v>16</v>
      </c>
      <c r="B341" s="43" t="s">
        <v>282</v>
      </c>
      <c r="C341" s="22" t="s">
        <v>11</v>
      </c>
      <c r="D341" s="44">
        <f>'2017 год Приложение  4'!E226</f>
        <v>500</v>
      </c>
      <c r="E341" s="44">
        <f>'2017 год Приложение  4'!F226</f>
        <v>0</v>
      </c>
      <c r="F341" s="44">
        <f>'2017 год Приложение  4'!G226</f>
        <v>500</v>
      </c>
    </row>
    <row r="342" spans="1:6" ht="47.25">
      <c r="A342" s="48" t="s">
        <v>359</v>
      </c>
      <c r="B342" s="43" t="s">
        <v>358</v>
      </c>
      <c r="C342" s="157"/>
      <c r="D342" s="44">
        <f>'2017 год Приложение  4'!E227</f>
        <v>31.5</v>
      </c>
      <c r="E342" s="44">
        <f>'2017 год Приложение  4'!F227</f>
        <v>0</v>
      </c>
      <c r="F342" s="44">
        <f>'2017 год Приложение  4'!G227</f>
        <v>31.5</v>
      </c>
    </row>
    <row r="343" spans="1:6" ht="31.5">
      <c r="A343" s="48" t="s">
        <v>16</v>
      </c>
      <c r="B343" s="43" t="s">
        <v>358</v>
      </c>
      <c r="C343" s="22" t="s">
        <v>11</v>
      </c>
      <c r="D343" s="44">
        <f>'2017 год Приложение  4'!E228</f>
        <v>31.5</v>
      </c>
      <c r="E343" s="44">
        <f>'2017 год Приложение  4'!F228</f>
        <v>0</v>
      </c>
      <c r="F343" s="44">
        <f>'2017 год Приложение  4'!G228</f>
        <v>31.5</v>
      </c>
    </row>
    <row r="344" spans="1:6" ht="31.5">
      <c r="A344" s="23" t="s">
        <v>53</v>
      </c>
      <c r="B344" s="43" t="s">
        <v>147</v>
      </c>
      <c r="C344" s="124"/>
      <c r="D344" s="123">
        <f>D345</f>
        <v>1167.8999999999999</v>
      </c>
      <c r="E344" s="123">
        <f>E345</f>
        <v>0</v>
      </c>
      <c r="F344" s="123">
        <f>F345</f>
        <v>1167.8999999999999</v>
      </c>
    </row>
    <row r="345" spans="1:6" ht="15.75">
      <c r="A345" s="47" t="s">
        <v>48</v>
      </c>
      <c r="B345" s="43" t="s">
        <v>147</v>
      </c>
      <c r="C345" s="43" t="s">
        <v>49</v>
      </c>
      <c r="D345" s="44">
        <f>'2017 год Приложение  4'!E385</f>
        <v>1167.8999999999999</v>
      </c>
      <c r="E345" s="44">
        <f>'2017 год Приложение  4'!F385</f>
        <v>0</v>
      </c>
      <c r="F345" s="44">
        <f>'2017 год Приложение  4'!G385</f>
        <v>1167.8999999999999</v>
      </c>
    </row>
    <row r="346" spans="1:6" ht="47.25">
      <c r="A346" s="158" t="s">
        <v>388</v>
      </c>
      <c r="B346" s="43" t="s">
        <v>389</v>
      </c>
      <c r="C346" s="43"/>
      <c r="D346" s="44"/>
      <c r="E346" s="44">
        <f>E347</f>
        <v>48.9</v>
      </c>
      <c r="F346" s="44">
        <f>F347</f>
        <v>48.9</v>
      </c>
    </row>
    <row r="347" spans="1:6" ht="31.5">
      <c r="A347" s="41" t="s">
        <v>16</v>
      </c>
      <c r="B347" s="43" t="s">
        <v>389</v>
      </c>
      <c r="C347" s="43" t="s">
        <v>11</v>
      </c>
      <c r="D347" s="44"/>
      <c r="E347" s="44">
        <v>48.9</v>
      </c>
      <c r="F347" s="44">
        <f>D347+E347</f>
        <v>48.9</v>
      </c>
    </row>
    <row r="348" spans="1:6" ht="47.25">
      <c r="A348" s="48" t="s">
        <v>52</v>
      </c>
      <c r="B348" s="43" t="s">
        <v>148</v>
      </c>
      <c r="C348" s="22"/>
      <c r="D348" s="44">
        <f>D349</f>
        <v>133.2</v>
      </c>
      <c r="E348" s="44">
        <f>E349</f>
        <v>0</v>
      </c>
      <c r="F348" s="44">
        <f>F349</f>
        <v>133.2</v>
      </c>
    </row>
    <row r="349" spans="1:6" ht="15.75">
      <c r="A349" s="47" t="s">
        <v>48</v>
      </c>
      <c r="B349" s="43" t="s">
        <v>148</v>
      </c>
      <c r="C349" s="43" t="s">
        <v>49</v>
      </c>
      <c r="D349" s="44">
        <f>'2017 год Приложение  4'!E387</f>
        <v>133.2</v>
      </c>
      <c r="E349" s="44">
        <f>'2017 год Приложение  4'!F387</f>
        <v>0</v>
      </c>
      <c r="F349" s="44">
        <f>'2017 год Приложение  4'!G387</f>
        <v>133.2</v>
      </c>
    </row>
    <row r="350" spans="1:6" ht="63">
      <c r="A350" s="48" t="s">
        <v>291</v>
      </c>
      <c r="B350" s="43" t="s">
        <v>284</v>
      </c>
      <c r="C350" s="43"/>
      <c r="D350" s="44">
        <f>D351</f>
        <v>1124.1</v>
      </c>
      <c r="E350" s="44">
        <f>E351</f>
        <v>0</v>
      </c>
      <c r="F350" s="44">
        <f>F351</f>
        <v>1124.1</v>
      </c>
    </row>
    <row r="351" spans="1:6" ht="31.5">
      <c r="A351" s="85" t="s">
        <v>13</v>
      </c>
      <c r="B351" s="43" t="s">
        <v>284</v>
      </c>
      <c r="C351" s="43" t="s">
        <v>14</v>
      </c>
      <c r="D351" s="44">
        <f>'2017 год Приложение  4'!E276</f>
        <v>1124.1</v>
      </c>
      <c r="E351" s="44">
        <f>'2017 год Приложение  4'!F276</f>
        <v>0</v>
      </c>
      <c r="F351" s="44">
        <f>'2017 год Приложение  4'!G276</f>
        <v>1124.1</v>
      </c>
    </row>
    <row r="352" spans="1:6" ht="47.25">
      <c r="A352" s="48" t="s">
        <v>78</v>
      </c>
      <c r="B352" s="43" t="s">
        <v>158</v>
      </c>
      <c r="C352" s="43"/>
      <c r="D352" s="44">
        <f>D353</f>
        <v>607.2</v>
      </c>
      <c r="E352" s="44">
        <f>E353</f>
        <v>0</v>
      </c>
      <c r="F352" s="44">
        <f>F353</f>
        <v>607.2</v>
      </c>
    </row>
    <row r="353" spans="1:6" ht="15.75">
      <c r="A353" s="48" t="s">
        <v>31</v>
      </c>
      <c r="B353" s="43" t="s">
        <v>158</v>
      </c>
      <c r="C353" s="43" t="s">
        <v>20</v>
      </c>
      <c r="D353" s="44">
        <f>'2017 год Приложение  4'!E232</f>
        <v>607.2</v>
      </c>
      <c r="E353" s="44">
        <f>'2017 год Приложение  4'!F232</f>
        <v>0</v>
      </c>
      <c r="F353" s="44">
        <f>'2017 год Приложение  4'!G232</f>
        <v>607.2</v>
      </c>
    </row>
    <row r="354" spans="1:6" ht="15.75">
      <c r="A354" s="146" t="s">
        <v>336</v>
      </c>
      <c r="B354" s="43" t="s">
        <v>337</v>
      </c>
      <c r="C354" s="147"/>
      <c r="D354" s="44">
        <f>D355</f>
        <v>1555</v>
      </c>
      <c r="E354" s="44">
        <f>E355</f>
        <v>0</v>
      </c>
      <c r="F354" s="44">
        <f>F355</f>
        <v>1555</v>
      </c>
    </row>
    <row r="355" spans="1:6" ht="15.75">
      <c r="A355" s="48" t="s">
        <v>338</v>
      </c>
      <c r="B355" s="43" t="s">
        <v>337</v>
      </c>
      <c r="C355" s="147" t="s">
        <v>339</v>
      </c>
      <c r="D355" s="44">
        <f>'2017 год Приложение  4'!E234</f>
        <v>1555</v>
      </c>
      <c r="E355" s="44">
        <f>'2017 год Приложение  4'!F234</f>
        <v>0</v>
      </c>
      <c r="F355" s="44">
        <f>D355+E355</f>
        <v>1555</v>
      </c>
    </row>
    <row r="356" spans="1:6" ht="78.75">
      <c r="A356" s="89" t="s">
        <v>292</v>
      </c>
      <c r="B356" s="52" t="s">
        <v>152</v>
      </c>
      <c r="C356" s="53"/>
      <c r="D356" s="49">
        <f>D357</f>
        <v>3</v>
      </c>
      <c r="E356" s="49">
        <f>E357</f>
        <v>0</v>
      </c>
      <c r="F356" s="49">
        <f>F357</f>
        <v>3</v>
      </c>
    </row>
    <row r="357" spans="1:6" ht="31.5">
      <c r="A357" s="55" t="s">
        <v>16</v>
      </c>
      <c r="B357" s="52" t="s">
        <v>152</v>
      </c>
      <c r="C357" s="53">
        <v>200</v>
      </c>
      <c r="D357" s="44">
        <f>'2017 год Приложение  4'!E389</f>
        <v>3</v>
      </c>
      <c r="E357" s="44">
        <f>'2017 год Приложение  4'!F389</f>
        <v>0</v>
      </c>
      <c r="F357" s="44">
        <f>'2017 год Приложение  4'!G389</f>
        <v>3</v>
      </c>
    </row>
    <row r="358" spans="1:6" ht="157.5">
      <c r="A358" s="86" t="s">
        <v>293</v>
      </c>
      <c r="B358" s="116" t="s">
        <v>153</v>
      </c>
      <c r="C358" s="117"/>
      <c r="D358" s="49">
        <f>D359</f>
        <v>3</v>
      </c>
      <c r="E358" s="49">
        <f>E359</f>
        <v>0</v>
      </c>
      <c r="F358" s="49">
        <f>F359</f>
        <v>3</v>
      </c>
    </row>
    <row r="359" spans="1:6" ht="31.5">
      <c r="A359" s="55" t="s">
        <v>16</v>
      </c>
      <c r="B359" s="116" t="s">
        <v>153</v>
      </c>
      <c r="C359" s="118">
        <v>200</v>
      </c>
      <c r="D359" s="44">
        <f>'2017 год Приложение  4'!E391</f>
        <v>3</v>
      </c>
      <c r="E359" s="44">
        <f>'2017 год Приложение  4'!F391</f>
        <v>0</v>
      </c>
      <c r="F359" s="44">
        <f>'2017 год Приложение  4'!G391</f>
        <v>3</v>
      </c>
    </row>
    <row r="360" spans="1:6" ht="31.5">
      <c r="A360" s="23" t="s">
        <v>50</v>
      </c>
      <c r="B360" s="116" t="s">
        <v>154</v>
      </c>
      <c r="C360" s="50"/>
      <c r="D360" s="49">
        <f>D361</f>
        <v>1621.7</v>
      </c>
      <c r="E360" s="49">
        <f>E361</f>
        <v>0</v>
      </c>
      <c r="F360" s="49">
        <f>F361</f>
        <v>1621.7</v>
      </c>
    </row>
    <row r="361" spans="1:6" ht="15.75">
      <c r="A361" s="48" t="s">
        <v>48</v>
      </c>
      <c r="B361" s="116" t="s">
        <v>154</v>
      </c>
      <c r="C361" s="43" t="s">
        <v>49</v>
      </c>
      <c r="D361" s="44">
        <f>'2017 год Приложение  4'!E393</f>
        <v>1621.7</v>
      </c>
      <c r="E361" s="44">
        <f>'2017 год Приложение  4'!F393</f>
        <v>0</v>
      </c>
      <c r="F361" s="44">
        <f>'2017 год Приложение  4'!G393</f>
        <v>1621.7</v>
      </c>
    </row>
    <row r="362" spans="1:6" ht="90">
      <c r="A362" s="87" t="s">
        <v>294</v>
      </c>
      <c r="B362" s="116" t="s">
        <v>155</v>
      </c>
      <c r="C362" s="51"/>
      <c r="D362" s="49">
        <f>D363</f>
        <v>178.20000000000002</v>
      </c>
      <c r="E362" s="49">
        <f>E363</f>
        <v>0</v>
      </c>
      <c r="F362" s="49">
        <f>F363</f>
        <v>178.20000000000002</v>
      </c>
    </row>
    <row r="363" spans="1:6" ht="15.75">
      <c r="A363" s="48" t="s">
        <v>48</v>
      </c>
      <c r="B363" s="116" t="s">
        <v>155</v>
      </c>
      <c r="C363" s="43" t="s">
        <v>49</v>
      </c>
      <c r="D363" s="44">
        <f>'2017 год Приложение  4'!E395</f>
        <v>178.20000000000002</v>
      </c>
      <c r="E363" s="44">
        <f>'2017 год Приложение  4'!F395</f>
        <v>0</v>
      </c>
      <c r="F363" s="44">
        <f>'2017 год Приложение  4'!G395</f>
        <v>178.20000000000002</v>
      </c>
    </row>
    <row r="364" spans="1:6" ht="120">
      <c r="A364" s="54" t="s">
        <v>288</v>
      </c>
      <c r="B364" s="116" t="s">
        <v>156</v>
      </c>
      <c r="C364" s="51"/>
      <c r="D364" s="49">
        <f>D365</f>
        <v>7</v>
      </c>
      <c r="E364" s="49">
        <f>E365</f>
        <v>0</v>
      </c>
      <c r="F364" s="49">
        <f>F365</f>
        <v>7</v>
      </c>
    </row>
    <row r="365" spans="1:6" ht="31.5">
      <c r="A365" s="48" t="s">
        <v>16</v>
      </c>
      <c r="B365" s="116" t="s">
        <v>156</v>
      </c>
      <c r="C365" s="43" t="s">
        <v>11</v>
      </c>
      <c r="D365" s="44">
        <f>'2017 год Приложение  4'!E397</f>
        <v>7</v>
      </c>
      <c r="E365" s="44">
        <f>'2017 год Приложение  4'!F397</f>
        <v>0</v>
      </c>
      <c r="F365" s="44">
        <f>'2017 год Приложение  4'!G397</f>
        <v>7</v>
      </c>
    </row>
    <row r="366" spans="1:6" ht="31.5">
      <c r="A366" s="23" t="s">
        <v>135</v>
      </c>
      <c r="B366" s="43" t="s">
        <v>150</v>
      </c>
      <c r="C366" s="43" t="s">
        <v>0</v>
      </c>
      <c r="D366" s="49">
        <f>D367</f>
        <v>3400.1</v>
      </c>
      <c r="E366" s="49">
        <f>E367</f>
        <v>0</v>
      </c>
      <c r="F366" s="49">
        <f>F367</f>
        <v>3400.1</v>
      </c>
    </row>
    <row r="367" spans="1:6" ht="15.75">
      <c r="A367" s="48" t="s">
        <v>48</v>
      </c>
      <c r="B367" s="43" t="s">
        <v>150</v>
      </c>
      <c r="C367" s="43" t="s">
        <v>49</v>
      </c>
      <c r="D367" s="44">
        <f>'2017 год Приложение  4'!E399</f>
        <v>3400.1</v>
      </c>
      <c r="E367" s="44">
        <f>'2017 год Приложение  4'!F399</f>
        <v>0</v>
      </c>
      <c r="F367" s="44">
        <f>'2017 год Приложение  4'!G399</f>
        <v>3400.1</v>
      </c>
    </row>
    <row r="368" spans="1:6" ht="31.5">
      <c r="A368" s="85" t="s">
        <v>51</v>
      </c>
      <c r="B368" s="43" t="s">
        <v>151</v>
      </c>
      <c r="C368" s="50"/>
      <c r="D368" s="49">
        <f>D369</f>
        <v>20207.4</v>
      </c>
      <c r="E368" s="49">
        <f>E369</f>
        <v>0</v>
      </c>
      <c r="F368" s="49">
        <f>F369</f>
        <v>20207.4</v>
      </c>
    </row>
    <row r="369" spans="1:6" ht="15.75">
      <c r="A369" s="48" t="s">
        <v>48</v>
      </c>
      <c r="B369" s="43" t="s">
        <v>151</v>
      </c>
      <c r="C369" s="43" t="s">
        <v>49</v>
      </c>
      <c r="D369" s="44">
        <f>'2017 год Приложение  4'!E401</f>
        <v>20207.4</v>
      </c>
      <c r="E369" s="44">
        <f>'2017 год Приложение  4'!F401</f>
        <v>0</v>
      </c>
      <c r="F369" s="44">
        <f>'2017 год Приложение  4'!G401</f>
        <v>20207.4</v>
      </c>
    </row>
    <row r="370" spans="1:6" ht="47.25">
      <c r="A370" s="90" t="s">
        <v>68</v>
      </c>
      <c r="B370" s="62" t="s">
        <v>162</v>
      </c>
      <c r="C370" s="62"/>
      <c r="D370" s="91">
        <f>D371</f>
        <v>148.5</v>
      </c>
      <c r="E370" s="91">
        <f>E371</f>
        <v>0</v>
      </c>
      <c r="F370" s="91">
        <f>F371</f>
        <v>148.5</v>
      </c>
    </row>
    <row r="371" spans="1:6" ht="15.75">
      <c r="A371" s="61" t="s">
        <v>12</v>
      </c>
      <c r="B371" s="63" t="s">
        <v>162</v>
      </c>
      <c r="C371" s="63">
        <v>800</v>
      </c>
      <c r="D371" s="44">
        <f>'2017 год Приложение  4'!E236</f>
        <v>148.5</v>
      </c>
      <c r="E371" s="44">
        <f>'2017 год Приложение  4'!F236</f>
        <v>0</v>
      </c>
      <c r="F371" s="44">
        <f>'2017 год Приложение  4'!G236</f>
        <v>148.5</v>
      </c>
    </row>
  </sheetData>
  <sheetProtection/>
  <mergeCells count="11">
    <mergeCell ref="A9:A10"/>
    <mergeCell ref="D9:D10"/>
    <mergeCell ref="B9:B10"/>
    <mergeCell ref="C9:C10"/>
    <mergeCell ref="E9:E10"/>
    <mergeCell ref="C1:F1"/>
    <mergeCell ref="C4:F4"/>
    <mergeCell ref="B2:F2"/>
    <mergeCell ref="B5:F5"/>
    <mergeCell ref="F9:F10"/>
    <mergeCell ref="A7:F7"/>
  </mergeCells>
  <printOptions horizontalCentered="1"/>
  <pageMargins left="0.7874015748031497" right="0" top="0" bottom="0" header="0" footer="0"/>
  <pageSetup fitToHeight="0" horizontalDpi="600" verticalDpi="600" orientation="portrait" paperSize="9" scale="71" r:id="rId1"/>
  <colBreaks count="3" manualBreakCount="3">
    <brk id="15" max="65535" man="1"/>
    <brk id="29" max="65535" man="1"/>
    <brk id="4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01"/>
  <sheetViews>
    <sheetView zoomScale="90" zoomScaleNormal="90" zoomScaleSheetLayoutView="90" workbookViewId="0" topLeftCell="A91">
      <selection activeCell="H91" sqref="H1:H16384"/>
    </sheetView>
  </sheetViews>
  <sheetFormatPr defaultColWidth="9.140625" defaultRowHeight="12.75"/>
  <cols>
    <col min="1" max="1" width="64.28125" style="0" customWidth="1"/>
    <col min="2" max="2" width="7.7109375" style="0" customWidth="1"/>
    <col min="3" max="3" width="16.7109375" style="0" customWidth="1"/>
    <col min="4" max="4" width="8.28125" style="0" customWidth="1"/>
    <col min="5" max="5" width="13.8515625" style="0" hidden="1" customWidth="1"/>
    <col min="6" max="6" width="11.421875" style="0" hidden="1" customWidth="1"/>
    <col min="7" max="7" width="15.00390625" style="0" customWidth="1"/>
    <col min="8" max="8" width="15.00390625" style="159" customWidth="1"/>
    <col min="9" max="9" width="12.28125" style="159" customWidth="1"/>
    <col min="10" max="10" width="15.00390625" style="159" customWidth="1"/>
    <col min="11" max="11" width="13.28125" style="159" customWidth="1"/>
    <col min="12" max="14" width="9.140625" style="159" customWidth="1"/>
  </cols>
  <sheetData>
    <row r="1" spans="3:7" ht="15.75">
      <c r="C1" s="186"/>
      <c r="D1" s="186"/>
      <c r="E1" s="186"/>
      <c r="G1" s="131" t="s">
        <v>10</v>
      </c>
    </row>
    <row r="2" spans="3:7" ht="27.75" customHeight="1">
      <c r="C2" s="183" t="s">
        <v>392</v>
      </c>
      <c r="D2" s="183"/>
      <c r="E2" s="183"/>
      <c r="F2" s="183"/>
      <c r="G2" s="183"/>
    </row>
    <row r="3" spans="3:7" ht="12.75">
      <c r="C3" s="130"/>
      <c r="D3" s="130"/>
      <c r="E3" s="129"/>
      <c r="F3" s="129"/>
      <c r="G3" s="129"/>
    </row>
    <row r="4" spans="1:7" ht="18.75">
      <c r="A4" s="4"/>
      <c r="B4" s="4"/>
      <c r="C4" s="186"/>
      <c r="D4" s="186"/>
      <c r="E4" s="186"/>
      <c r="G4" s="131" t="s">
        <v>113</v>
      </c>
    </row>
    <row r="5" spans="1:9" ht="38.25" customHeight="1">
      <c r="A5" s="4"/>
      <c r="B5" s="4"/>
      <c r="C5" s="183" t="s">
        <v>285</v>
      </c>
      <c r="D5" s="183"/>
      <c r="E5" s="183"/>
      <c r="F5" s="183"/>
      <c r="G5" s="183"/>
      <c r="H5" s="160"/>
      <c r="I5" s="160"/>
    </row>
    <row r="6" spans="1:5" ht="18.75">
      <c r="A6" s="4"/>
      <c r="B6" s="4"/>
      <c r="C6" s="5"/>
      <c r="D6" s="5"/>
      <c r="E6" s="5"/>
    </row>
    <row r="7" spans="1:7" ht="53.25" customHeight="1">
      <c r="A7" s="187" t="s">
        <v>274</v>
      </c>
      <c r="B7" s="187"/>
      <c r="C7" s="187"/>
      <c r="D7" s="187"/>
      <c r="E7" s="187"/>
      <c r="F7" s="187"/>
      <c r="G7" s="187"/>
    </row>
    <row r="8" spans="1:8" ht="15.75">
      <c r="A8" s="1" t="s">
        <v>0</v>
      </c>
      <c r="B8" s="1"/>
      <c r="C8" s="1" t="s">
        <v>0</v>
      </c>
      <c r="D8" s="1" t="s">
        <v>0</v>
      </c>
      <c r="E8" s="2"/>
      <c r="G8" s="122"/>
      <c r="H8" s="161"/>
    </row>
    <row r="9" spans="1:7" ht="15.75" customHeight="1">
      <c r="A9" s="178" t="s">
        <v>3</v>
      </c>
      <c r="B9" s="178" t="s">
        <v>114</v>
      </c>
      <c r="C9" s="178" t="s">
        <v>1</v>
      </c>
      <c r="D9" s="178" t="s">
        <v>2</v>
      </c>
      <c r="E9" s="178" t="s">
        <v>9</v>
      </c>
      <c r="F9" s="178" t="s">
        <v>286</v>
      </c>
      <c r="G9" s="178" t="s">
        <v>9</v>
      </c>
    </row>
    <row r="10" spans="1:7" ht="40.5" customHeight="1">
      <c r="A10" s="179"/>
      <c r="B10" s="188"/>
      <c r="C10" s="185"/>
      <c r="D10" s="185"/>
      <c r="E10" s="179"/>
      <c r="F10" s="179"/>
      <c r="G10" s="179"/>
    </row>
    <row r="11" spans="1:10" ht="15">
      <c r="A11" s="92" t="s">
        <v>4</v>
      </c>
      <c r="B11" s="92">
        <v>2</v>
      </c>
      <c r="C11" s="92">
        <v>3</v>
      </c>
      <c r="D11" s="92">
        <v>4</v>
      </c>
      <c r="E11" s="92">
        <v>5</v>
      </c>
      <c r="F11" s="92">
        <v>6</v>
      </c>
      <c r="G11" s="92">
        <v>7</v>
      </c>
      <c r="H11" s="162"/>
      <c r="I11" s="162"/>
      <c r="J11" s="162"/>
    </row>
    <row r="12" spans="1:11" ht="15.75">
      <c r="A12" s="6" t="s">
        <v>8</v>
      </c>
      <c r="B12" s="6"/>
      <c r="C12" s="6" t="s">
        <v>0</v>
      </c>
      <c r="D12" s="6" t="s">
        <v>0</v>
      </c>
      <c r="E12" s="7">
        <f>E13+E25+E237+E277+E307+E372</f>
        <v>2101997.5</v>
      </c>
      <c r="F12" s="7">
        <f>F13+F25+F237+F277+F307+F372</f>
        <v>-1841.3999999999987</v>
      </c>
      <c r="G12" s="7">
        <f>G13+G25+G237+G277+G307+G372</f>
        <v>2100156.1</v>
      </c>
      <c r="H12" s="163">
        <v>2101997.5</v>
      </c>
      <c r="I12" s="163">
        <f>G12-'2017 год Приложение 3'!F12</f>
        <v>0</v>
      </c>
      <c r="J12" s="164"/>
      <c r="K12" s="161"/>
    </row>
    <row r="13" spans="1:10" ht="15.75">
      <c r="A13" s="93" t="s">
        <v>136</v>
      </c>
      <c r="B13" s="34" t="s">
        <v>115</v>
      </c>
      <c r="C13" s="31"/>
      <c r="D13" s="31"/>
      <c r="E13" s="32">
        <f>E14</f>
        <v>4000</v>
      </c>
      <c r="F13" s="32">
        <f>F14</f>
        <v>0</v>
      </c>
      <c r="G13" s="32">
        <f>G14</f>
        <v>4000.0000000000005</v>
      </c>
      <c r="H13" s="165"/>
      <c r="I13" s="165"/>
      <c r="J13" s="166"/>
    </row>
    <row r="14" spans="1:10" ht="15.75">
      <c r="A14" s="94" t="s">
        <v>35</v>
      </c>
      <c r="B14" s="95" t="s">
        <v>115</v>
      </c>
      <c r="C14" s="96" t="s">
        <v>149</v>
      </c>
      <c r="D14" s="96" t="s">
        <v>0</v>
      </c>
      <c r="E14" s="97">
        <f>E15+E17+E21</f>
        <v>4000</v>
      </c>
      <c r="F14" s="97">
        <f>F15+F17+F21</f>
        <v>0</v>
      </c>
      <c r="G14" s="97">
        <f>G15+G17+G21</f>
        <v>4000.0000000000005</v>
      </c>
      <c r="H14" s="166"/>
      <c r="I14" s="166"/>
      <c r="J14" s="164"/>
    </row>
    <row r="15" spans="1:10" ht="31.5">
      <c r="A15" s="24" t="s">
        <v>116</v>
      </c>
      <c r="B15" s="22" t="s">
        <v>115</v>
      </c>
      <c r="C15" s="43" t="s">
        <v>160</v>
      </c>
      <c r="D15" s="22"/>
      <c r="E15" s="44">
        <f>E16</f>
        <v>1157.1</v>
      </c>
      <c r="F15" s="44">
        <f>F16</f>
        <v>0</v>
      </c>
      <c r="G15" s="44">
        <f>G16</f>
        <v>1157.1</v>
      </c>
      <c r="H15" s="166"/>
      <c r="I15" s="166"/>
      <c r="J15" s="166"/>
    </row>
    <row r="16" spans="1:10" ht="63">
      <c r="A16" s="56" t="s">
        <v>18</v>
      </c>
      <c r="B16" s="22" t="s">
        <v>115</v>
      </c>
      <c r="C16" s="43" t="s">
        <v>160</v>
      </c>
      <c r="D16" s="22" t="s">
        <v>19</v>
      </c>
      <c r="E16" s="44">
        <v>1157.1</v>
      </c>
      <c r="F16" s="44"/>
      <c r="G16" s="44">
        <f>E16+F16</f>
        <v>1157.1</v>
      </c>
      <c r="H16" s="166"/>
      <c r="I16" s="166"/>
      <c r="J16" s="164"/>
    </row>
    <row r="17" spans="1:11" ht="31.5">
      <c r="A17" s="56" t="s">
        <v>36</v>
      </c>
      <c r="B17" s="22" t="s">
        <v>115</v>
      </c>
      <c r="C17" s="43" t="s">
        <v>161</v>
      </c>
      <c r="D17" s="43" t="s">
        <v>0</v>
      </c>
      <c r="E17" s="44">
        <f>E18+E19+E20</f>
        <v>499.99999999999994</v>
      </c>
      <c r="F17" s="44">
        <f>F18+F19+F20</f>
        <v>0</v>
      </c>
      <c r="G17" s="44">
        <f>G18+G19+G20</f>
        <v>499.99999999999994</v>
      </c>
      <c r="H17" s="166"/>
      <c r="I17" s="166"/>
      <c r="J17" s="166"/>
      <c r="K17" s="161"/>
    </row>
    <row r="18" spans="1:11" ht="63">
      <c r="A18" s="56" t="s">
        <v>18</v>
      </c>
      <c r="B18" s="22" t="s">
        <v>115</v>
      </c>
      <c r="C18" s="43" t="s">
        <v>161</v>
      </c>
      <c r="D18" s="43" t="s">
        <v>19</v>
      </c>
      <c r="E18" s="44">
        <v>100.4</v>
      </c>
      <c r="F18" s="44">
        <f>-23.9-40</f>
        <v>-63.9</v>
      </c>
      <c r="G18" s="44">
        <f>E18+F18</f>
        <v>36.50000000000001</v>
      </c>
      <c r="H18" s="166"/>
      <c r="I18" s="166"/>
      <c r="J18" s="166"/>
      <c r="K18" s="161"/>
    </row>
    <row r="19" spans="1:10" ht="31.5">
      <c r="A19" s="46" t="s">
        <v>16</v>
      </c>
      <c r="B19" s="22" t="s">
        <v>115</v>
      </c>
      <c r="C19" s="43" t="s">
        <v>161</v>
      </c>
      <c r="D19" s="43" t="s">
        <v>11</v>
      </c>
      <c r="E19" s="44">
        <v>396.4</v>
      </c>
      <c r="F19" s="44">
        <f>23.9+40</f>
        <v>63.9</v>
      </c>
      <c r="G19" s="44">
        <f>E19+F19</f>
        <v>460.29999999999995</v>
      </c>
      <c r="H19" s="166"/>
      <c r="I19" s="166"/>
      <c r="J19" s="164"/>
    </row>
    <row r="20" spans="1:10" ht="15.75">
      <c r="A20" s="46" t="s">
        <v>12</v>
      </c>
      <c r="B20" s="22" t="s">
        <v>115</v>
      </c>
      <c r="C20" s="43" t="s">
        <v>161</v>
      </c>
      <c r="D20" s="43" t="s">
        <v>15</v>
      </c>
      <c r="E20" s="44">
        <v>3.2</v>
      </c>
      <c r="F20" s="44"/>
      <c r="G20" s="44">
        <f>E20+F20</f>
        <v>3.2</v>
      </c>
      <c r="H20" s="166"/>
      <c r="I20" s="166"/>
      <c r="J20" s="164"/>
    </row>
    <row r="21" spans="1:10" ht="31.5">
      <c r="A21" s="56" t="s">
        <v>37</v>
      </c>
      <c r="B21" s="22" t="s">
        <v>115</v>
      </c>
      <c r="C21" s="43" t="s">
        <v>159</v>
      </c>
      <c r="D21" s="43" t="s">
        <v>0</v>
      </c>
      <c r="E21" s="44">
        <f>E22+E23+E24</f>
        <v>2342.9</v>
      </c>
      <c r="F21" s="44">
        <f>F22+F23+F24</f>
        <v>0</v>
      </c>
      <c r="G21" s="44">
        <f>G22+G23+G24</f>
        <v>2342.9000000000005</v>
      </c>
      <c r="H21" s="166"/>
      <c r="I21" s="166"/>
      <c r="J21" s="166"/>
    </row>
    <row r="22" spans="1:10" ht="63">
      <c r="A22" s="56" t="s">
        <v>18</v>
      </c>
      <c r="B22" s="22" t="s">
        <v>115</v>
      </c>
      <c r="C22" s="43" t="s">
        <v>159</v>
      </c>
      <c r="D22" s="43" t="s">
        <v>19</v>
      </c>
      <c r="E22" s="44">
        <v>2074.9</v>
      </c>
      <c r="F22" s="44">
        <v>-4.7</v>
      </c>
      <c r="G22" s="44">
        <f>E22+F22</f>
        <v>2070.2000000000003</v>
      </c>
      <c r="H22" s="166"/>
      <c r="I22" s="166"/>
      <c r="J22" s="166"/>
    </row>
    <row r="23" spans="1:10" ht="31.5">
      <c r="A23" s="46" t="s">
        <v>16</v>
      </c>
      <c r="B23" s="22" t="s">
        <v>115</v>
      </c>
      <c r="C23" s="43" t="s">
        <v>159</v>
      </c>
      <c r="D23" s="22" t="s">
        <v>11</v>
      </c>
      <c r="E23" s="44">
        <v>263.1</v>
      </c>
      <c r="F23" s="44">
        <v>4.7</v>
      </c>
      <c r="G23" s="44">
        <f>E23+F23</f>
        <v>267.8</v>
      </c>
      <c r="H23" s="166"/>
      <c r="I23" s="166"/>
      <c r="J23" s="166"/>
    </row>
    <row r="24" spans="1:10" ht="15.75">
      <c r="A24" s="46" t="s">
        <v>12</v>
      </c>
      <c r="B24" s="22" t="s">
        <v>115</v>
      </c>
      <c r="C24" s="43" t="s">
        <v>159</v>
      </c>
      <c r="D24" s="22" t="s">
        <v>15</v>
      </c>
      <c r="E24" s="44">
        <v>4.9</v>
      </c>
      <c r="F24" s="44">
        <v>0</v>
      </c>
      <c r="G24" s="44">
        <f>E24+F24</f>
        <v>4.9</v>
      </c>
      <c r="H24" s="166"/>
      <c r="I24" s="166"/>
      <c r="J24" s="166"/>
    </row>
    <row r="25" spans="1:10" ht="15.75">
      <c r="A25" s="98" t="s">
        <v>137</v>
      </c>
      <c r="B25" s="34" t="s">
        <v>117</v>
      </c>
      <c r="C25" s="99"/>
      <c r="D25" s="100"/>
      <c r="E25" s="35">
        <f>E26+E34+E43+E100+E117+E161+E183+E203+E92</f>
        <v>556029.3</v>
      </c>
      <c r="F25" s="35">
        <f>F26+F34+F43+F100+F117+F161+F183+F203+F92</f>
        <v>-4330.299999999999</v>
      </c>
      <c r="G25" s="35">
        <f>G26+G34+G43+G100+G117+G161+G183+G203+G92</f>
        <v>551699</v>
      </c>
      <c r="H25" s="164"/>
      <c r="I25" s="166"/>
      <c r="J25" s="166"/>
    </row>
    <row r="26" spans="1:10" ht="31.5">
      <c r="A26" s="101" t="s">
        <v>72</v>
      </c>
      <c r="B26" s="96" t="s">
        <v>117</v>
      </c>
      <c r="C26" s="95" t="s">
        <v>145</v>
      </c>
      <c r="D26" s="95" t="s">
        <v>0</v>
      </c>
      <c r="E26" s="102">
        <f>E27</f>
        <v>1600.2</v>
      </c>
      <c r="F26" s="102">
        <f>F27</f>
        <v>0</v>
      </c>
      <c r="G26" s="102">
        <f>G27</f>
        <v>1600.2</v>
      </c>
      <c r="H26" s="166"/>
      <c r="I26" s="166"/>
      <c r="J26" s="166"/>
    </row>
    <row r="27" spans="1:10" ht="31.5">
      <c r="A27" s="14" t="s">
        <v>73</v>
      </c>
      <c r="B27" s="103" t="s">
        <v>117</v>
      </c>
      <c r="C27" s="12" t="s">
        <v>146</v>
      </c>
      <c r="D27" s="12" t="s">
        <v>0</v>
      </c>
      <c r="E27" s="13">
        <f>E28+E32+E30</f>
        <v>1600.2</v>
      </c>
      <c r="F27" s="13">
        <f>F28+F32+F30</f>
        <v>0</v>
      </c>
      <c r="G27" s="13">
        <f>G28+G32+G30</f>
        <v>1600.2</v>
      </c>
      <c r="H27" s="167"/>
      <c r="I27" s="167"/>
      <c r="J27" s="167"/>
    </row>
    <row r="28" spans="1:10" ht="63">
      <c r="A28" s="46" t="s">
        <v>330</v>
      </c>
      <c r="B28" s="28" t="s">
        <v>117</v>
      </c>
      <c r="C28" s="16" t="s">
        <v>309</v>
      </c>
      <c r="D28" s="43"/>
      <c r="E28" s="140">
        <f>E29</f>
        <v>180</v>
      </c>
      <c r="F28" s="140">
        <f>F29</f>
        <v>0</v>
      </c>
      <c r="G28" s="140">
        <f>G29</f>
        <v>180</v>
      </c>
      <c r="H28" s="167"/>
      <c r="I28" s="167"/>
      <c r="J28" s="167"/>
    </row>
    <row r="29" spans="1:10" ht="15.75">
      <c r="A29" s="46" t="s">
        <v>12</v>
      </c>
      <c r="B29" s="28" t="s">
        <v>117</v>
      </c>
      <c r="C29" s="16" t="s">
        <v>309</v>
      </c>
      <c r="D29" s="43" t="s">
        <v>15</v>
      </c>
      <c r="E29" s="44">
        <v>180</v>
      </c>
      <c r="F29" s="44"/>
      <c r="G29" s="44">
        <f>E29+F29</f>
        <v>180</v>
      </c>
      <c r="H29" s="167"/>
      <c r="I29" s="167"/>
      <c r="J29" s="167"/>
    </row>
    <row r="30" spans="1:10" ht="78.75">
      <c r="A30" s="46" t="s">
        <v>385</v>
      </c>
      <c r="B30" s="28" t="s">
        <v>117</v>
      </c>
      <c r="C30" s="16" t="s">
        <v>384</v>
      </c>
      <c r="D30" s="43"/>
      <c r="E30" s="140">
        <f>E31</f>
        <v>856</v>
      </c>
      <c r="F30" s="140">
        <f>F31</f>
        <v>0</v>
      </c>
      <c r="G30" s="140">
        <f>G31</f>
        <v>856</v>
      </c>
      <c r="H30" s="167"/>
      <c r="I30" s="167"/>
      <c r="J30" s="167"/>
    </row>
    <row r="31" spans="1:10" ht="15.75">
      <c r="A31" s="46" t="s">
        <v>12</v>
      </c>
      <c r="B31" s="28" t="s">
        <v>117</v>
      </c>
      <c r="C31" s="16" t="s">
        <v>384</v>
      </c>
      <c r="D31" s="43" t="s">
        <v>15</v>
      </c>
      <c r="E31" s="44">
        <v>856</v>
      </c>
      <c r="F31" s="44"/>
      <c r="G31" s="44">
        <f>E31+F31</f>
        <v>856</v>
      </c>
      <c r="H31" s="167"/>
      <c r="I31" s="167"/>
      <c r="J31" s="167"/>
    </row>
    <row r="32" spans="1:10" ht="47.25">
      <c r="A32" s="46" t="s">
        <v>349</v>
      </c>
      <c r="B32" s="28" t="s">
        <v>117</v>
      </c>
      <c r="C32" s="16" t="s">
        <v>319</v>
      </c>
      <c r="D32" s="43"/>
      <c r="E32" s="44">
        <f>E33</f>
        <v>564.2</v>
      </c>
      <c r="F32" s="44">
        <f>F33</f>
        <v>0</v>
      </c>
      <c r="G32" s="44">
        <f>G33</f>
        <v>564.2</v>
      </c>
      <c r="H32" s="167"/>
      <c r="I32" s="167"/>
      <c r="J32" s="167"/>
    </row>
    <row r="33" spans="1:10" ht="15.75">
      <c r="A33" s="46" t="s">
        <v>12</v>
      </c>
      <c r="B33" s="28" t="s">
        <v>117</v>
      </c>
      <c r="C33" s="16" t="s">
        <v>319</v>
      </c>
      <c r="D33" s="43" t="s">
        <v>15</v>
      </c>
      <c r="E33" s="44">
        <v>564.2</v>
      </c>
      <c r="F33" s="44">
        <v>0</v>
      </c>
      <c r="G33" s="44">
        <f>E33+F33</f>
        <v>564.2</v>
      </c>
      <c r="H33" s="167"/>
      <c r="I33" s="167"/>
      <c r="J33" s="167"/>
    </row>
    <row r="34" spans="1:10" ht="47.25">
      <c r="A34" s="101" t="s">
        <v>74</v>
      </c>
      <c r="B34" s="96" t="s">
        <v>117</v>
      </c>
      <c r="C34" s="95" t="s">
        <v>210</v>
      </c>
      <c r="D34" s="95" t="s">
        <v>0</v>
      </c>
      <c r="E34" s="102">
        <f>E35+E38</f>
        <v>1429.7</v>
      </c>
      <c r="F34" s="102">
        <f>F35+F38</f>
        <v>0</v>
      </c>
      <c r="G34" s="102">
        <f>G35+G38</f>
        <v>1429.7</v>
      </c>
      <c r="H34" s="167"/>
      <c r="I34" s="167"/>
      <c r="J34" s="167"/>
    </row>
    <row r="35" spans="1:10" ht="31.5">
      <c r="A35" s="11" t="s">
        <v>91</v>
      </c>
      <c r="B35" s="103" t="s">
        <v>117</v>
      </c>
      <c r="C35" s="12" t="s">
        <v>211</v>
      </c>
      <c r="D35" s="12" t="s">
        <v>0</v>
      </c>
      <c r="E35" s="13">
        <f aca="true" t="shared" si="0" ref="E35:G36">E36</f>
        <v>100</v>
      </c>
      <c r="F35" s="13">
        <f t="shared" si="0"/>
        <v>0</v>
      </c>
      <c r="G35" s="13">
        <f t="shared" si="0"/>
        <v>100</v>
      </c>
      <c r="H35" s="167"/>
      <c r="I35" s="167"/>
      <c r="J35" s="167"/>
    </row>
    <row r="36" spans="1:10" ht="15.75">
      <c r="A36" s="15" t="s">
        <v>27</v>
      </c>
      <c r="B36" s="28" t="s">
        <v>117</v>
      </c>
      <c r="C36" s="8" t="s">
        <v>212</v>
      </c>
      <c r="D36" s="8"/>
      <c r="E36" s="9">
        <f t="shared" si="0"/>
        <v>100</v>
      </c>
      <c r="F36" s="9">
        <f t="shared" si="0"/>
        <v>0</v>
      </c>
      <c r="G36" s="9">
        <f t="shared" si="0"/>
        <v>100</v>
      </c>
      <c r="H36" s="167"/>
      <c r="I36" s="167"/>
      <c r="J36" s="167"/>
    </row>
    <row r="37" spans="1:10" ht="31.5">
      <c r="A37" s="76" t="s">
        <v>16</v>
      </c>
      <c r="B37" s="43" t="s">
        <v>117</v>
      </c>
      <c r="C37" s="8" t="s">
        <v>212</v>
      </c>
      <c r="D37" s="43" t="s">
        <v>11</v>
      </c>
      <c r="E37" s="44">
        <v>100</v>
      </c>
      <c r="F37" s="44"/>
      <c r="G37" s="44">
        <f>E37+F37</f>
        <v>100</v>
      </c>
      <c r="H37" s="167"/>
      <c r="I37" s="167"/>
      <c r="J37" s="167"/>
    </row>
    <row r="38" spans="1:10" ht="31.5">
      <c r="A38" s="11" t="s">
        <v>327</v>
      </c>
      <c r="B38" s="103" t="s">
        <v>117</v>
      </c>
      <c r="C38" s="12" t="s">
        <v>213</v>
      </c>
      <c r="D38" s="12"/>
      <c r="E38" s="13">
        <f>E41+E39</f>
        <v>1329.7</v>
      </c>
      <c r="F38" s="13">
        <f>F41+F39</f>
        <v>0</v>
      </c>
      <c r="G38" s="13">
        <f>G41+G39</f>
        <v>1329.7</v>
      </c>
      <c r="H38" s="167"/>
      <c r="I38" s="167"/>
      <c r="J38" s="167"/>
    </row>
    <row r="39" spans="1:10" ht="31.5">
      <c r="A39" s="46" t="s">
        <v>343</v>
      </c>
      <c r="B39" s="43" t="s">
        <v>117</v>
      </c>
      <c r="C39" s="8" t="s">
        <v>362</v>
      </c>
      <c r="D39" s="43"/>
      <c r="E39" s="44">
        <f>E40</f>
        <v>969.7</v>
      </c>
      <c r="F39" s="44">
        <f>F40</f>
        <v>0</v>
      </c>
      <c r="G39" s="44">
        <f>G40</f>
        <v>969.7</v>
      </c>
      <c r="H39" s="167"/>
      <c r="I39" s="167"/>
      <c r="J39" s="167"/>
    </row>
    <row r="40" spans="1:10" ht="31.5">
      <c r="A40" s="46" t="s">
        <v>16</v>
      </c>
      <c r="B40" s="43" t="s">
        <v>117</v>
      </c>
      <c r="C40" s="8" t="s">
        <v>362</v>
      </c>
      <c r="D40" s="43" t="s">
        <v>28</v>
      </c>
      <c r="E40" s="44">
        <v>969.7</v>
      </c>
      <c r="F40" s="44"/>
      <c r="G40" s="44">
        <f>E40+F40</f>
        <v>969.7</v>
      </c>
      <c r="H40" s="167"/>
      <c r="I40" s="167"/>
      <c r="J40" s="167"/>
    </row>
    <row r="41" spans="1:10" ht="31.5">
      <c r="A41" s="46" t="s">
        <v>328</v>
      </c>
      <c r="B41" s="43" t="s">
        <v>117</v>
      </c>
      <c r="C41" s="8" t="s">
        <v>329</v>
      </c>
      <c r="D41" s="43"/>
      <c r="E41" s="44">
        <f>E42</f>
        <v>360</v>
      </c>
      <c r="F41" s="44">
        <f>F42</f>
        <v>0</v>
      </c>
      <c r="G41" s="44">
        <f>G42</f>
        <v>360</v>
      </c>
      <c r="H41" s="167"/>
      <c r="I41" s="167"/>
      <c r="J41" s="167"/>
    </row>
    <row r="42" spans="1:10" ht="31.5">
      <c r="A42" s="46" t="s">
        <v>16</v>
      </c>
      <c r="B42" s="43" t="s">
        <v>117</v>
      </c>
      <c r="C42" s="8" t="s">
        <v>329</v>
      </c>
      <c r="D42" s="43" t="s">
        <v>11</v>
      </c>
      <c r="E42" s="44">
        <v>360</v>
      </c>
      <c r="F42" s="44"/>
      <c r="G42" s="44">
        <f>E42+F42</f>
        <v>360</v>
      </c>
      <c r="H42" s="167"/>
      <c r="I42" s="167"/>
      <c r="J42" s="167"/>
    </row>
    <row r="43" spans="1:10" ht="47.25">
      <c r="A43" s="101" t="s">
        <v>75</v>
      </c>
      <c r="B43" s="96" t="s">
        <v>117</v>
      </c>
      <c r="C43" s="95" t="s">
        <v>246</v>
      </c>
      <c r="D43" s="95" t="s">
        <v>0</v>
      </c>
      <c r="E43" s="102">
        <f>E44+E57+E87+E69</f>
        <v>313930.5</v>
      </c>
      <c r="F43" s="102">
        <f>F44+F57+F87+F69</f>
        <v>-7181.9</v>
      </c>
      <c r="G43" s="102">
        <f>G44+G57+G87+G69</f>
        <v>306748.6</v>
      </c>
      <c r="H43" s="163"/>
      <c r="I43" s="167"/>
      <c r="J43" s="167"/>
    </row>
    <row r="44" spans="1:10" ht="31.5">
      <c r="A44" s="11" t="s">
        <v>89</v>
      </c>
      <c r="B44" s="103" t="s">
        <v>117</v>
      </c>
      <c r="C44" s="12" t="s">
        <v>247</v>
      </c>
      <c r="D44" s="12" t="s">
        <v>0</v>
      </c>
      <c r="E44" s="13">
        <f>E45+E47+E49+E51+E53+E55</f>
        <v>37376.3</v>
      </c>
      <c r="F44" s="13">
        <f>F45+F47+F49+F51+F53+F55</f>
        <v>-277.2</v>
      </c>
      <c r="G44" s="13">
        <f>G45+G47+G49+G51+G53+G55</f>
        <v>37099.1</v>
      </c>
      <c r="H44" s="167"/>
      <c r="I44" s="167"/>
      <c r="J44" s="167"/>
    </row>
    <row r="45" spans="1:10" ht="31.5">
      <c r="A45" s="15" t="s">
        <v>69</v>
      </c>
      <c r="B45" s="28" t="s">
        <v>117</v>
      </c>
      <c r="C45" s="43" t="s">
        <v>248</v>
      </c>
      <c r="D45" s="8"/>
      <c r="E45" s="9">
        <f>E46</f>
        <v>9358</v>
      </c>
      <c r="F45" s="9">
        <f>F46</f>
        <v>0</v>
      </c>
      <c r="G45" s="9">
        <f>G46</f>
        <v>9358</v>
      </c>
      <c r="H45" s="167"/>
      <c r="I45" s="167"/>
      <c r="J45" s="167"/>
    </row>
    <row r="46" spans="1:10" ht="31.5">
      <c r="A46" s="76" t="s">
        <v>16</v>
      </c>
      <c r="B46" s="43" t="s">
        <v>117</v>
      </c>
      <c r="C46" s="43" t="s">
        <v>248</v>
      </c>
      <c r="D46" s="43" t="s">
        <v>11</v>
      </c>
      <c r="E46" s="44">
        <v>9358</v>
      </c>
      <c r="F46" s="38"/>
      <c r="G46" s="44">
        <f>E46+F46</f>
        <v>9358</v>
      </c>
      <c r="H46" s="167"/>
      <c r="I46" s="167"/>
      <c r="J46" s="167"/>
    </row>
    <row r="47" spans="1:10" ht="31.5">
      <c r="A47" s="19" t="s">
        <v>54</v>
      </c>
      <c r="B47" s="43" t="s">
        <v>117</v>
      </c>
      <c r="C47" s="43" t="s">
        <v>249</v>
      </c>
      <c r="D47" s="10"/>
      <c r="E47" s="9">
        <f>E48</f>
        <v>22638.8</v>
      </c>
      <c r="F47" s="9">
        <f>F48</f>
        <v>-277.2</v>
      </c>
      <c r="G47" s="9">
        <f>G48</f>
        <v>22361.6</v>
      </c>
      <c r="H47" s="167"/>
      <c r="I47" s="167"/>
      <c r="J47" s="167"/>
    </row>
    <row r="48" spans="1:10" ht="31.5">
      <c r="A48" s="76" t="s">
        <v>16</v>
      </c>
      <c r="B48" s="43" t="s">
        <v>117</v>
      </c>
      <c r="C48" s="43" t="s">
        <v>249</v>
      </c>
      <c r="D48" s="43" t="s">
        <v>11</v>
      </c>
      <c r="E48" s="44">
        <v>22638.8</v>
      </c>
      <c r="F48" s="38">
        <v>-277.2</v>
      </c>
      <c r="G48" s="44">
        <f>E48+F48</f>
        <v>22361.6</v>
      </c>
      <c r="H48" s="167"/>
      <c r="I48" s="167"/>
      <c r="J48" s="167"/>
    </row>
    <row r="49" spans="1:10" ht="78.75">
      <c r="A49" s="41" t="s">
        <v>270</v>
      </c>
      <c r="B49" s="43" t="s">
        <v>117</v>
      </c>
      <c r="C49" s="43" t="s">
        <v>260</v>
      </c>
      <c r="D49" s="64"/>
      <c r="E49" s="21">
        <f>E50</f>
        <v>631.2</v>
      </c>
      <c r="F49" s="21">
        <f>F50</f>
        <v>0</v>
      </c>
      <c r="G49" s="21">
        <f>G50</f>
        <v>631.2</v>
      </c>
      <c r="H49" s="167"/>
      <c r="I49" s="167"/>
      <c r="J49" s="167"/>
    </row>
    <row r="50" spans="1:10" ht="31.5">
      <c r="A50" s="104" t="s">
        <v>16</v>
      </c>
      <c r="B50" s="43" t="s">
        <v>117</v>
      </c>
      <c r="C50" s="28" t="s">
        <v>260</v>
      </c>
      <c r="D50" s="43" t="s">
        <v>11</v>
      </c>
      <c r="E50" s="44">
        <v>631.2</v>
      </c>
      <c r="F50" s="44"/>
      <c r="G50" s="44">
        <f>E50+F50</f>
        <v>631.2</v>
      </c>
      <c r="H50" s="167"/>
      <c r="I50" s="167"/>
      <c r="J50" s="167"/>
    </row>
    <row r="51" spans="1:10" ht="47.25">
      <c r="A51" s="41" t="s">
        <v>84</v>
      </c>
      <c r="B51" s="43" t="s">
        <v>117</v>
      </c>
      <c r="C51" s="43" t="s">
        <v>259</v>
      </c>
      <c r="D51" s="64"/>
      <c r="E51" s="21">
        <f>E52</f>
        <v>3568.4</v>
      </c>
      <c r="F51" s="21">
        <f>F52</f>
        <v>0</v>
      </c>
      <c r="G51" s="21">
        <f>G52</f>
        <v>3568.4</v>
      </c>
      <c r="H51" s="167"/>
      <c r="I51" s="167"/>
      <c r="J51" s="167"/>
    </row>
    <row r="52" spans="1:10" ht="15.75">
      <c r="A52" s="46" t="s">
        <v>12</v>
      </c>
      <c r="B52" s="43" t="s">
        <v>117</v>
      </c>
      <c r="C52" s="43" t="s">
        <v>259</v>
      </c>
      <c r="D52" s="43" t="s">
        <v>15</v>
      </c>
      <c r="E52" s="44">
        <v>3568.4</v>
      </c>
      <c r="F52" s="44"/>
      <c r="G52" s="44">
        <f>E52+F52</f>
        <v>3568.4</v>
      </c>
      <c r="H52" s="167"/>
      <c r="I52" s="167"/>
      <c r="J52" s="167"/>
    </row>
    <row r="53" spans="1:10" ht="47.25">
      <c r="A53" s="41" t="s">
        <v>341</v>
      </c>
      <c r="B53" s="43" t="s">
        <v>117</v>
      </c>
      <c r="C53" s="43" t="s">
        <v>340</v>
      </c>
      <c r="D53" s="43"/>
      <c r="E53" s="44">
        <f>E54</f>
        <v>909.9</v>
      </c>
      <c r="F53" s="44">
        <f>F54</f>
        <v>0</v>
      </c>
      <c r="G53" s="44">
        <f>G54</f>
        <v>909.9</v>
      </c>
      <c r="H53" s="163"/>
      <c r="I53" s="167"/>
      <c r="J53" s="167"/>
    </row>
    <row r="54" spans="1:10" ht="15.75">
      <c r="A54" s="48" t="s">
        <v>48</v>
      </c>
      <c r="B54" s="43" t="s">
        <v>117</v>
      </c>
      <c r="C54" s="43" t="s">
        <v>340</v>
      </c>
      <c r="D54" s="43" t="s">
        <v>49</v>
      </c>
      <c r="E54" s="44">
        <v>909.9</v>
      </c>
      <c r="F54" s="44"/>
      <c r="G54" s="44">
        <f>E54+F54</f>
        <v>909.9</v>
      </c>
      <c r="H54" s="167"/>
      <c r="I54" s="167"/>
      <c r="J54" s="167"/>
    </row>
    <row r="55" spans="1:10" ht="31.5">
      <c r="A55" s="48" t="s">
        <v>346</v>
      </c>
      <c r="B55" s="43" t="s">
        <v>117</v>
      </c>
      <c r="C55" s="153" t="s">
        <v>347</v>
      </c>
      <c r="D55" s="43"/>
      <c r="E55" s="44">
        <f>E56</f>
        <v>270</v>
      </c>
      <c r="F55" s="44">
        <f>F56</f>
        <v>0</v>
      </c>
      <c r="G55" s="44">
        <f>G56</f>
        <v>270</v>
      </c>
      <c r="H55" s="167"/>
      <c r="I55" s="167"/>
      <c r="J55" s="167"/>
    </row>
    <row r="56" spans="1:10" ht="15.75">
      <c r="A56" s="48" t="s">
        <v>48</v>
      </c>
      <c r="B56" s="43" t="s">
        <v>117</v>
      </c>
      <c r="C56" s="153" t="s">
        <v>347</v>
      </c>
      <c r="D56" s="43" t="s">
        <v>49</v>
      </c>
      <c r="E56" s="44">
        <v>270</v>
      </c>
      <c r="F56" s="44">
        <v>0</v>
      </c>
      <c r="G56" s="44">
        <f>E56+F56</f>
        <v>270</v>
      </c>
      <c r="H56" s="167"/>
      <c r="I56" s="167"/>
      <c r="J56" s="167"/>
    </row>
    <row r="57" spans="1:10" ht="47.25">
      <c r="A57" s="11" t="s">
        <v>118</v>
      </c>
      <c r="B57" s="103" t="s">
        <v>117</v>
      </c>
      <c r="C57" s="12" t="s">
        <v>250</v>
      </c>
      <c r="D57" s="12" t="s">
        <v>0</v>
      </c>
      <c r="E57" s="13">
        <f>E66+E62+E64+E60+E58</f>
        <v>229527.7</v>
      </c>
      <c r="F57" s="13">
        <f>F66+F62+F64+F60+F58</f>
        <v>-6904.7</v>
      </c>
      <c r="G57" s="13">
        <f>G66+G62+G64+G60+G58</f>
        <v>222623</v>
      </c>
      <c r="H57" s="167"/>
      <c r="I57" s="167"/>
      <c r="J57" s="167"/>
    </row>
    <row r="58" spans="1:10" ht="47.25">
      <c r="A58" s="143" t="s">
        <v>325</v>
      </c>
      <c r="B58" s="28" t="s">
        <v>117</v>
      </c>
      <c r="C58" s="36" t="s">
        <v>326</v>
      </c>
      <c r="D58" s="36"/>
      <c r="E58" s="37">
        <f>E59</f>
        <v>800</v>
      </c>
      <c r="F58" s="37">
        <f>F59</f>
        <v>0</v>
      </c>
      <c r="G58" s="37">
        <f>G59</f>
        <v>800</v>
      </c>
      <c r="H58" s="167"/>
      <c r="I58" s="167"/>
      <c r="J58" s="167"/>
    </row>
    <row r="59" spans="1:10" ht="31.5">
      <c r="A59" s="135" t="s">
        <v>33</v>
      </c>
      <c r="B59" s="28" t="s">
        <v>117</v>
      </c>
      <c r="C59" s="36" t="s">
        <v>326</v>
      </c>
      <c r="D59" s="36" t="s">
        <v>28</v>
      </c>
      <c r="E59" s="37">
        <v>800</v>
      </c>
      <c r="F59" s="37">
        <f>11598.4-11598.4</f>
        <v>0</v>
      </c>
      <c r="G59" s="37">
        <f>E59+F59</f>
        <v>800</v>
      </c>
      <c r="H59" s="167"/>
      <c r="I59" s="167"/>
      <c r="J59" s="167"/>
    </row>
    <row r="60" spans="1:10" ht="31.5">
      <c r="A60" s="48" t="s">
        <v>324</v>
      </c>
      <c r="B60" s="28" t="s">
        <v>117</v>
      </c>
      <c r="C60" s="36" t="s">
        <v>322</v>
      </c>
      <c r="D60" s="36"/>
      <c r="E60" s="37">
        <f>E61</f>
        <v>76.7</v>
      </c>
      <c r="F60" s="37">
        <f>F61</f>
        <v>0</v>
      </c>
      <c r="G60" s="37">
        <f>G61</f>
        <v>76.7</v>
      </c>
      <c r="H60" s="167"/>
      <c r="I60" s="167"/>
      <c r="J60" s="167"/>
    </row>
    <row r="61" spans="1:10" ht="31.5">
      <c r="A61" s="41" t="s">
        <v>16</v>
      </c>
      <c r="B61" s="28" t="s">
        <v>117</v>
      </c>
      <c r="C61" s="36" t="s">
        <v>322</v>
      </c>
      <c r="D61" s="36" t="s">
        <v>11</v>
      </c>
      <c r="E61" s="37">
        <v>76.7</v>
      </c>
      <c r="F61" s="37"/>
      <c r="G61" s="37">
        <f>E61+F61</f>
        <v>76.7</v>
      </c>
      <c r="H61" s="167"/>
      <c r="I61" s="167"/>
      <c r="J61" s="167"/>
    </row>
    <row r="62" spans="1:10" ht="78.75">
      <c r="A62" s="135" t="s">
        <v>306</v>
      </c>
      <c r="B62" s="43" t="s">
        <v>117</v>
      </c>
      <c r="C62" s="43" t="s">
        <v>308</v>
      </c>
      <c r="D62" s="136"/>
      <c r="E62" s="137">
        <f>E63</f>
        <v>56793.9</v>
      </c>
      <c r="F62" s="137">
        <f>F63</f>
        <v>-5843.9</v>
      </c>
      <c r="G62" s="137">
        <f>G63</f>
        <v>50950</v>
      </c>
      <c r="H62" s="167"/>
      <c r="I62" s="167"/>
      <c r="J62" s="167"/>
    </row>
    <row r="63" spans="1:10" ht="31.5">
      <c r="A63" s="135" t="s">
        <v>33</v>
      </c>
      <c r="B63" s="43" t="s">
        <v>117</v>
      </c>
      <c r="C63" s="43" t="s">
        <v>308</v>
      </c>
      <c r="D63" s="136" t="s">
        <v>28</v>
      </c>
      <c r="E63" s="137">
        <v>56793.9</v>
      </c>
      <c r="F63" s="137">
        <f>-5544.7-299.3+0.1</f>
        <v>-5843.9</v>
      </c>
      <c r="G63" s="137">
        <f>E63+F63</f>
        <v>50950</v>
      </c>
      <c r="H63" s="167"/>
      <c r="I63" s="167"/>
      <c r="J63" s="167"/>
    </row>
    <row r="64" spans="1:10" ht="78.75">
      <c r="A64" s="48" t="s">
        <v>306</v>
      </c>
      <c r="B64" s="43" t="s">
        <v>117</v>
      </c>
      <c r="C64" s="43" t="s">
        <v>307</v>
      </c>
      <c r="D64" s="136"/>
      <c r="E64" s="137">
        <f>E65</f>
        <v>50116.7</v>
      </c>
      <c r="F64" s="137">
        <f>F65</f>
        <v>-1060.8000000000002</v>
      </c>
      <c r="G64" s="137">
        <f>G65</f>
        <v>49055.899999999994</v>
      </c>
      <c r="H64" s="167"/>
      <c r="I64" s="167"/>
      <c r="J64" s="167"/>
    </row>
    <row r="65" spans="1:10" ht="31.5">
      <c r="A65" s="135" t="s">
        <v>33</v>
      </c>
      <c r="B65" s="43" t="s">
        <v>117</v>
      </c>
      <c r="C65" s="22" t="s">
        <v>307</v>
      </c>
      <c r="D65" s="136" t="s">
        <v>28</v>
      </c>
      <c r="E65" s="137">
        <v>50116.7</v>
      </c>
      <c r="F65" s="137">
        <f>294+486.3-404.7-1436.4</f>
        <v>-1060.8000000000002</v>
      </c>
      <c r="G65" s="137">
        <f>E65+F65</f>
        <v>49055.899999999994</v>
      </c>
      <c r="H65" s="167"/>
      <c r="I65" s="167"/>
      <c r="J65" s="167"/>
    </row>
    <row r="66" spans="1:10" ht="78.75">
      <c r="A66" s="23" t="s">
        <v>263</v>
      </c>
      <c r="B66" s="43" t="s">
        <v>117</v>
      </c>
      <c r="C66" s="43" t="s">
        <v>268</v>
      </c>
      <c r="D66" s="43"/>
      <c r="E66" s="44">
        <f>E68+E67</f>
        <v>121740.4</v>
      </c>
      <c r="F66" s="44">
        <f>F68+F67</f>
        <v>0</v>
      </c>
      <c r="G66" s="44">
        <f>G68+G67</f>
        <v>121740.4</v>
      </c>
      <c r="H66" s="167"/>
      <c r="I66" s="167"/>
      <c r="J66" s="167"/>
    </row>
    <row r="67" spans="1:10" ht="31.5">
      <c r="A67" s="23" t="s">
        <v>16</v>
      </c>
      <c r="B67" s="43" t="s">
        <v>117</v>
      </c>
      <c r="C67" s="43" t="s">
        <v>268</v>
      </c>
      <c r="D67" s="43" t="s">
        <v>11</v>
      </c>
      <c r="E67" s="44">
        <v>30</v>
      </c>
      <c r="F67" s="44">
        <v>0</v>
      </c>
      <c r="G67" s="44">
        <f>E67+F67</f>
        <v>30</v>
      </c>
      <c r="H67" s="167"/>
      <c r="I67" s="167"/>
      <c r="J67" s="167"/>
    </row>
    <row r="68" spans="1:10" ht="31.5">
      <c r="A68" s="23" t="s">
        <v>33</v>
      </c>
      <c r="B68" s="43" t="s">
        <v>117</v>
      </c>
      <c r="C68" s="43" t="s">
        <v>268</v>
      </c>
      <c r="D68" s="43" t="s">
        <v>28</v>
      </c>
      <c r="E68" s="44">
        <v>121710.4</v>
      </c>
      <c r="F68" s="44"/>
      <c r="G68" s="44">
        <f>E68+F68</f>
        <v>121710.4</v>
      </c>
      <c r="H68" s="167"/>
      <c r="I68" s="167"/>
      <c r="J68" s="167"/>
    </row>
    <row r="69" spans="1:10" ht="30.75" customHeight="1">
      <c r="A69" s="11" t="s">
        <v>387</v>
      </c>
      <c r="B69" s="103" t="s">
        <v>117</v>
      </c>
      <c r="C69" s="12" t="s">
        <v>251</v>
      </c>
      <c r="D69" s="12" t="s">
        <v>0</v>
      </c>
      <c r="E69" s="13">
        <f>E70+E72+E76+E81+E85+E74+E79+E83</f>
        <v>46826.5</v>
      </c>
      <c r="F69" s="13">
        <f>F70+F72+F76+F81+F85+F74+F79+F83</f>
        <v>0</v>
      </c>
      <c r="G69" s="13">
        <f>G70+G72+G76+G81+G85+G74+G79+G83</f>
        <v>46826.5</v>
      </c>
      <c r="H69" s="167"/>
      <c r="I69" s="167"/>
      <c r="J69" s="167"/>
    </row>
    <row r="70" spans="1:10" ht="31.5">
      <c r="A70" s="15" t="s">
        <v>42</v>
      </c>
      <c r="B70" s="43" t="s">
        <v>117</v>
      </c>
      <c r="C70" s="43" t="s">
        <v>252</v>
      </c>
      <c r="D70" s="64"/>
      <c r="E70" s="44">
        <f>E71</f>
        <v>921.4</v>
      </c>
      <c r="F70" s="44">
        <f>F71</f>
        <v>0</v>
      </c>
      <c r="G70" s="44">
        <f>G71</f>
        <v>921.4</v>
      </c>
      <c r="H70" s="167"/>
      <c r="I70" s="167"/>
      <c r="J70" s="167"/>
    </row>
    <row r="71" spans="1:10" ht="31.5">
      <c r="A71" s="76" t="s">
        <v>16</v>
      </c>
      <c r="B71" s="43" t="s">
        <v>117</v>
      </c>
      <c r="C71" s="43" t="s">
        <v>252</v>
      </c>
      <c r="D71" s="43" t="s">
        <v>11</v>
      </c>
      <c r="E71" s="49">
        <v>921.4</v>
      </c>
      <c r="F71" s="49"/>
      <c r="G71" s="49">
        <f>E71+F71</f>
        <v>921.4</v>
      </c>
      <c r="H71" s="167"/>
      <c r="I71" s="167"/>
      <c r="J71" s="167"/>
    </row>
    <row r="72" spans="1:10" ht="31.5">
      <c r="A72" s="15" t="s">
        <v>42</v>
      </c>
      <c r="B72" s="43" t="s">
        <v>117</v>
      </c>
      <c r="C72" s="16" t="s">
        <v>264</v>
      </c>
      <c r="D72" s="16"/>
      <c r="E72" s="44">
        <f>E73</f>
        <v>3103.1</v>
      </c>
      <c r="F72" s="44">
        <f>F73</f>
        <v>0</v>
      </c>
      <c r="G72" s="44">
        <f>G73</f>
        <v>3103.1</v>
      </c>
      <c r="H72" s="167"/>
      <c r="I72" s="167"/>
      <c r="J72" s="167"/>
    </row>
    <row r="73" spans="1:10" ht="31.5">
      <c r="A73" s="76" t="s">
        <v>16</v>
      </c>
      <c r="B73" s="43" t="s">
        <v>117</v>
      </c>
      <c r="C73" s="16" t="s">
        <v>264</v>
      </c>
      <c r="D73" s="43" t="s">
        <v>11</v>
      </c>
      <c r="E73" s="44">
        <v>3103.1</v>
      </c>
      <c r="F73" s="44"/>
      <c r="G73" s="44">
        <f>E73+F73</f>
        <v>3103.1</v>
      </c>
      <c r="H73" s="167"/>
      <c r="I73" s="167"/>
      <c r="J73" s="167"/>
    </row>
    <row r="74" spans="1:10" ht="31.5">
      <c r="A74" s="41" t="s">
        <v>43</v>
      </c>
      <c r="B74" s="43" t="s">
        <v>117</v>
      </c>
      <c r="C74" s="22" t="s">
        <v>253</v>
      </c>
      <c r="D74" s="22"/>
      <c r="E74" s="44">
        <f>E75</f>
        <v>239.3</v>
      </c>
      <c r="F74" s="44">
        <f>F75</f>
        <v>0</v>
      </c>
      <c r="G74" s="44">
        <f>G75</f>
        <v>239.3</v>
      </c>
      <c r="H74" s="167"/>
      <c r="I74" s="167"/>
      <c r="J74" s="167"/>
    </row>
    <row r="75" spans="1:10" ht="31.5">
      <c r="A75" s="76" t="s">
        <v>16</v>
      </c>
      <c r="B75" s="43" t="s">
        <v>117</v>
      </c>
      <c r="C75" s="22" t="s">
        <v>253</v>
      </c>
      <c r="D75" s="22" t="s">
        <v>11</v>
      </c>
      <c r="E75" s="44">
        <v>239.3</v>
      </c>
      <c r="F75" s="44"/>
      <c r="G75" s="44">
        <f>E75+F75</f>
        <v>239.3</v>
      </c>
      <c r="H75" s="167"/>
      <c r="I75" s="167"/>
      <c r="J75" s="167"/>
    </row>
    <row r="76" spans="1:10" ht="31.5">
      <c r="A76" s="41" t="s">
        <v>43</v>
      </c>
      <c r="B76" s="43" t="s">
        <v>117</v>
      </c>
      <c r="C76" s="16" t="s">
        <v>265</v>
      </c>
      <c r="D76" s="43"/>
      <c r="E76" s="44">
        <f>E77+E78</f>
        <v>14775</v>
      </c>
      <c r="F76" s="44">
        <f>F77+F78</f>
        <v>0</v>
      </c>
      <c r="G76" s="44">
        <f>G77+G78</f>
        <v>14775</v>
      </c>
      <c r="H76" s="167"/>
      <c r="I76" s="167"/>
      <c r="J76" s="167"/>
    </row>
    <row r="77" spans="1:10" ht="31.5">
      <c r="A77" s="76" t="s">
        <v>16</v>
      </c>
      <c r="B77" s="43" t="s">
        <v>117</v>
      </c>
      <c r="C77" s="16" t="s">
        <v>265</v>
      </c>
      <c r="D77" s="43" t="s">
        <v>11</v>
      </c>
      <c r="E77" s="44">
        <v>12846.5</v>
      </c>
      <c r="F77" s="44"/>
      <c r="G77" s="44">
        <f>E77+F77</f>
        <v>12846.5</v>
      </c>
      <c r="H77" s="167"/>
      <c r="I77" s="167"/>
      <c r="J77" s="167"/>
    </row>
    <row r="78" spans="1:10" ht="15.75">
      <c r="A78" s="41" t="s">
        <v>48</v>
      </c>
      <c r="B78" s="43" t="s">
        <v>117</v>
      </c>
      <c r="C78" s="16" t="s">
        <v>265</v>
      </c>
      <c r="D78" s="43" t="s">
        <v>49</v>
      </c>
      <c r="E78" s="44">
        <v>1928.5</v>
      </c>
      <c r="F78" s="44">
        <v>0</v>
      </c>
      <c r="G78" s="44">
        <f>E78+F78</f>
        <v>1928.5</v>
      </c>
      <c r="H78" s="167"/>
      <c r="I78" s="167"/>
      <c r="J78" s="167"/>
    </row>
    <row r="79" spans="1:10" ht="31.5">
      <c r="A79" s="41" t="s">
        <v>354</v>
      </c>
      <c r="B79" s="43" t="s">
        <v>117</v>
      </c>
      <c r="C79" s="16" t="s">
        <v>355</v>
      </c>
      <c r="D79" s="43"/>
      <c r="E79" s="44">
        <f>E80</f>
        <v>21428.7</v>
      </c>
      <c r="F79" s="44">
        <f>F80</f>
        <v>0</v>
      </c>
      <c r="G79" s="44">
        <f>G80</f>
        <v>21428.7</v>
      </c>
      <c r="H79" s="167"/>
      <c r="I79" s="167"/>
      <c r="J79" s="167"/>
    </row>
    <row r="80" spans="1:10" ht="15.75">
      <c r="A80" s="41" t="s">
        <v>48</v>
      </c>
      <c r="B80" s="43" t="s">
        <v>117</v>
      </c>
      <c r="C80" s="16" t="s">
        <v>355</v>
      </c>
      <c r="D80" s="43" t="s">
        <v>49</v>
      </c>
      <c r="E80" s="44">
        <v>21428.7</v>
      </c>
      <c r="F80" s="44"/>
      <c r="G80" s="44">
        <f>E80+F80</f>
        <v>21428.7</v>
      </c>
      <c r="H80" s="167"/>
      <c r="I80" s="167"/>
      <c r="J80" s="167"/>
    </row>
    <row r="81" spans="1:10" ht="31.5">
      <c r="A81" s="41" t="s">
        <v>44</v>
      </c>
      <c r="B81" s="43" t="s">
        <v>117</v>
      </c>
      <c r="C81" s="16" t="s">
        <v>254</v>
      </c>
      <c r="D81" s="43"/>
      <c r="E81" s="44">
        <f>E82</f>
        <v>3718.2</v>
      </c>
      <c r="F81" s="44">
        <f>F82</f>
        <v>0</v>
      </c>
      <c r="G81" s="44">
        <f>G82</f>
        <v>3718.2</v>
      </c>
      <c r="H81" s="167"/>
      <c r="I81" s="167"/>
      <c r="J81" s="167"/>
    </row>
    <row r="82" spans="1:10" ht="31.5">
      <c r="A82" s="46" t="s">
        <v>16</v>
      </c>
      <c r="B82" s="43" t="s">
        <v>117</v>
      </c>
      <c r="C82" s="16" t="s">
        <v>254</v>
      </c>
      <c r="D82" s="43" t="s">
        <v>11</v>
      </c>
      <c r="E82" s="44">
        <v>3718.2</v>
      </c>
      <c r="F82" s="44"/>
      <c r="G82" s="44">
        <f>E82+F82</f>
        <v>3718.2</v>
      </c>
      <c r="H82" s="167"/>
      <c r="I82" s="167"/>
      <c r="J82" s="167"/>
    </row>
    <row r="83" spans="1:10" ht="15.75">
      <c r="A83" s="46" t="s">
        <v>368</v>
      </c>
      <c r="B83" s="43" t="s">
        <v>117</v>
      </c>
      <c r="C83" s="16" t="s">
        <v>367</v>
      </c>
      <c r="D83" s="43"/>
      <c r="E83" s="44">
        <f>E84</f>
        <v>20</v>
      </c>
      <c r="F83" s="44">
        <f>F84</f>
        <v>0</v>
      </c>
      <c r="G83" s="44">
        <f>G84</f>
        <v>20</v>
      </c>
      <c r="H83" s="167"/>
      <c r="I83" s="167"/>
      <c r="J83" s="167"/>
    </row>
    <row r="84" spans="1:10" ht="31.5">
      <c r="A84" s="46" t="s">
        <v>16</v>
      </c>
      <c r="B84" s="43" t="s">
        <v>117</v>
      </c>
      <c r="C84" s="16" t="s">
        <v>367</v>
      </c>
      <c r="D84" s="43" t="s">
        <v>11</v>
      </c>
      <c r="E84" s="44">
        <v>20</v>
      </c>
      <c r="F84" s="44"/>
      <c r="G84" s="44">
        <f>E84+F84</f>
        <v>20</v>
      </c>
      <c r="H84" s="167"/>
      <c r="I84" s="167"/>
      <c r="J84" s="167"/>
    </row>
    <row r="85" spans="1:10" ht="63">
      <c r="A85" s="41" t="s">
        <v>45</v>
      </c>
      <c r="B85" s="43" t="s">
        <v>117</v>
      </c>
      <c r="C85" s="36" t="s">
        <v>266</v>
      </c>
      <c r="D85" s="43"/>
      <c r="E85" s="44">
        <f>E86</f>
        <v>2620.8</v>
      </c>
      <c r="F85" s="44">
        <f>F86</f>
        <v>0</v>
      </c>
      <c r="G85" s="44">
        <f>G86</f>
        <v>2620.8</v>
      </c>
      <c r="H85" s="167"/>
      <c r="I85" s="167"/>
      <c r="J85" s="167"/>
    </row>
    <row r="86" spans="1:10" ht="15.75">
      <c r="A86" s="76" t="s">
        <v>12</v>
      </c>
      <c r="B86" s="43" t="s">
        <v>117</v>
      </c>
      <c r="C86" s="36" t="s">
        <v>266</v>
      </c>
      <c r="D86" s="43" t="s">
        <v>15</v>
      </c>
      <c r="E86" s="44">
        <v>2620.8</v>
      </c>
      <c r="F86" s="44">
        <v>0</v>
      </c>
      <c r="G86" s="44">
        <f>E86+F86</f>
        <v>2620.8</v>
      </c>
      <c r="H86" s="167"/>
      <c r="I86" s="167"/>
      <c r="J86" s="167"/>
    </row>
    <row r="87" spans="1:10" ht="47.25">
      <c r="A87" s="11" t="s">
        <v>70</v>
      </c>
      <c r="B87" s="103" t="s">
        <v>117</v>
      </c>
      <c r="C87" s="12" t="s">
        <v>255</v>
      </c>
      <c r="D87" s="12" t="s">
        <v>0</v>
      </c>
      <c r="E87" s="13">
        <f>E90+E88</f>
        <v>200</v>
      </c>
      <c r="F87" s="13">
        <f>F90+F88</f>
        <v>0</v>
      </c>
      <c r="G87" s="13">
        <f>G90+G88</f>
        <v>200</v>
      </c>
      <c r="H87" s="167"/>
      <c r="I87" s="167"/>
      <c r="J87" s="167"/>
    </row>
    <row r="88" spans="1:10" ht="31.5">
      <c r="A88" s="23" t="s">
        <v>71</v>
      </c>
      <c r="B88" s="28" t="s">
        <v>117</v>
      </c>
      <c r="C88" s="16" t="s">
        <v>256</v>
      </c>
      <c r="D88" s="43"/>
      <c r="E88" s="21">
        <f>E89</f>
        <v>50</v>
      </c>
      <c r="F88" s="21">
        <f>F89</f>
        <v>0</v>
      </c>
      <c r="G88" s="21">
        <f>G89</f>
        <v>50</v>
      </c>
      <c r="H88" s="167"/>
      <c r="I88" s="167"/>
      <c r="J88" s="167"/>
    </row>
    <row r="89" spans="1:10" ht="15.75">
      <c r="A89" s="41" t="s">
        <v>31</v>
      </c>
      <c r="B89" s="43" t="s">
        <v>117</v>
      </c>
      <c r="C89" s="16" t="s">
        <v>256</v>
      </c>
      <c r="D89" s="43" t="s">
        <v>20</v>
      </c>
      <c r="E89" s="44">
        <v>50</v>
      </c>
      <c r="F89" s="44"/>
      <c r="G89" s="44">
        <f>E89+F89</f>
        <v>50</v>
      </c>
      <c r="H89" s="167"/>
      <c r="I89" s="167"/>
      <c r="J89" s="167"/>
    </row>
    <row r="90" spans="1:10" ht="31.5">
      <c r="A90" s="41" t="s">
        <v>55</v>
      </c>
      <c r="B90" s="43" t="s">
        <v>117</v>
      </c>
      <c r="C90" s="16" t="s">
        <v>257</v>
      </c>
      <c r="D90" s="22"/>
      <c r="E90" s="21">
        <f>E91</f>
        <v>150</v>
      </c>
      <c r="F90" s="21">
        <f>F91</f>
        <v>0</v>
      </c>
      <c r="G90" s="21">
        <f>G91</f>
        <v>150</v>
      </c>
      <c r="H90" s="167"/>
      <c r="I90" s="167"/>
      <c r="J90" s="167"/>
    </row>
    <row r="91" spans="1:10" ht="31.5">
      <c r="A91" s="76" t="s">
        <v>16</v>
      </c>
      <c r="B91" s="43" t="s">
        <v>117</v>
      </c>
      <c r="C91" s="16" t="s">
        <v>257</v>
      </c>
      <c r="D91" s="43" t="s">
        <v>11</v>
      </c>
      <c r="E91" s="44">
        <v>150</v>
      </c>
      <c r="F91" s="44"/>
      <c r="G91" s="44">
        <f>E91+F91</f>
        <v>150</v>
      </c>
      <c r="H91" s="167"/>
      <c r="I91" s="167"/>
      <c r="J91" s="167"/>
    </row>
    <row r="92" spans="1:10" ht="31.5">
      <c r="A92" s="101" t="s">
        <v>92</v>
      </c>
      <c r="B92" s="96" t="s">
        <v>117</v>
      </c>
      <c r="C92" s="95" t="s">
        <v>164</v>
      </c>
      <c r="D92" s="95" t="s">
        <v>0</v>
      </c>
      <c r="E92" s="102">
        <f>E93</f>
        <v>750</v>
      </c>
      <c r="F92" s="102">
        <f>F93</f>
        <v>0</v>
      </c>
      <c r="G92" s="102">
        <f>G93</f>
        <v>750</v>
      </c>
      <c r="H92" s="167"/>
      <c r="I92" s="167"/>
      <c r="J92" s="167"/>
    </row>
    <row r="93" spans="1:10" ht="15.75">
      <c r="A93" s="11" t="s">
        <v>94</v>
      </c>
      <c r="B93" s="113" t="s">
        <v>117</v>
      </c>
      <c r="C93" s="12" t="s">
        <v>175</v>
      </c>
      <c r="D93" s="12" t="s">
        <v>0</v>
      </c>
      <c r="E93" s="13">
        <f>E94+E96+E98</f>
        <v>750</v>
      </c>
      <c r="F93" s="13">
        <f>F94+F96+F98</f>
        <v>0</v>
      </c>
      <c r="G93" s="13">
        <f>G94+G96+G98</f>
        <v>750</v>
      </c>
      <c r="H93" s="167"/>
      <c r="I93" s="167"/>
      <c r="J93" s="167"/>
    </row>
    <row r="94" spans="1:10" ht="15.75">
      <c r="A94" s="41" t="s">
        <v>111</v>
      </c>
      <c r="B94" s="43" t="s">
        <v>117</v>
      </c>
      <c r="C94" s="43" t="s">
        <v>182</v>
      </c>
      <c r="D94" s="43"/>
      <c r="E94" s="44">
        <f>E95</f>
        <v>500</v>
      </c>
      <c r="F94" s="44">
        <f>F95</f>
        <v>0</v>
      </c>
      <c r="G94" s="44">
        <f>G95</f>
        <v>500</v>
      </c>
      <c r="H94" s="167"/>
      <c r="I94" s="167"/>
      <c r="J94" s="167"/>
    </row>
    <row r="95" spans="1:10" ht="31.5">
      <c r="A95" s="41" t="s">
        <v>112</v>
      </c>
      <c r="B95" s="43" t="s">
        <v>117</v>
      </c>
      <c r="C95" s="43" t="s">
        <v>182</v>
      </c>
      <c r="D95" s="43" t="s">
        <v>20</v>
      </c>
      <c r="E95" s="44">
        <v>500</v>
      </c>
      <c r="F95" s="44"/>
      <c r="G95" s="44">
        <f>E95+F95</f>
        <v>500</v>
      </c>
      <c r="H95" s="167"/>
      <c r="I95" s="167"/>
      <c r="J95" s="167"/>
    </row>
    <row r="96" spans="1:10" ht="31.5">
      <c r="A96" s="41" t="s">
        <v>143</v>
      </c>
      <c r="B96" s="43" t="s">
        <v>117</v>
      </c>
      <c r="C96" s="43" t="s">
        <v>183</v>
      </c>
      <c r="D96" s="43"/>
      <c r="E96" s="44">
        <f>E97</f>
        <v>60</v>
      </c>
      <c r="F96" s="44">
        <f>F97</f>
        <v>0</v>
      </c>
      <c r="G96" s="44">
        <f>G97</f>
        <v>60</v>
      </c>
      <c r="H96" s="167"/>
      <c r="I96" s="167"/>
      <c r="J96" s="167"/>
    </row>
    <row r="97" spans="1:10" ht="31.5">
      <c r="A97" s="41" t="s">
        <v>16</v>
      </c>
      <c r="B97" s="43" t="s">
        <v>117</v>
      </c>
      <c r="C97" s="43" t="s">
        <v>183</v>
      </c>
      <c r="D97" s="43" t="s">
        <v>11</v>
      </c>
      <c r="E97" s="44">
        <v>60</v>
      </c>
      <c r="F97" s="44"/>
      <c r="G97" s="44">
        <f>E97+F97</f>
        <v>60</v>
      </c>
      <c r="H97" s="167"/>
      <c r="I97" s="167"/>
      <c r="J97" s="167"/>
    </row>
    <row r="98" spans="1:10" ht="47.25">
      <c r="A98" s="41" t="s">
        <v>144</v>
      </c>
      <c r="B98" s="43" t="s">
        <v>117</v>
      </c>
      <c r="C98" s="43" t="s">
        <v>184</v>
      </c>
      <c r="D98" s="43"/>
      <c r="E98" s="44">
        <f>E99</f>
        <v>190</v>
      </c>
      <c r="F98" s="44">
        <f>F99</f>
        <v>0</v>
      </c>
      <c r="G98" s="44">
        <f>G99</f>
        <v>190</v>
      </c>
      <c r="H98" s="167"/>
      <c r="I98" s="167"/>
      <c r="J98" s="167"/>
    </row>
    <row r="99" spans="1:10" ht="31.5">
      <c r="A99" s="41" t="s">
        <v>16</v>
      </c>
      <c r="B99" s="43" t="s">
        <v>117</v>
      </c>
      <c r="C99" s="43" t="s">
        <v>184</v>
      </c>
      <c r="D99" s="43" t="s">
        <v>11</v>
      </c>
      <c r="E99" s="44">
        <v>190</v>
      </c>
      <c r="F99" s="44"/>
      <c r="G99" s="44">
        <f>E99+F99</f>
        <v>190</v>
      </c>
      <c r="H99" s="167"/>
      <c r="I99" s="167"/>
      <c r="J99" s="167"/>
    </row>
    <row r="100" spans="1:10" ht="31.5">
      <c r="A100" s="101" t="s">
        <v>61</v>
      </c>
      <c r="B100" s="96" t="s">
        <v>117</v>
      </c>
      <c r="C100" s="95" t="s">
        <v>196</v>
      </c>
      <c r="D100" s="95" t="s">
        <v>0</v>
      </c>
      <c r="E100" s="102">
        <f>E111+E105+E109+E101+E113+E115+E103+E107</f>
        <v>60212.2</v>
      </c>
      <c r="F100" s="102">
        <f>F111+F105+F109+F101+F113+F115+F103+F107</f>
        <v>273.6</v>
      </c>
      <c r="G100" s="102">
        <f>G111+G105+G109+G101+G113+G115+G103+G107</f>
        <v>60485.8</v>
      </c>
      <c r="H100" s="167"/>
      <c r="I100" s="167"/>
      <c r="J100" s="167"/>
    </row>
    <row r="101" spans="1:10" ht="15.75">
      <c r="A101" s="15" t="s">
        <v>310</v>
      </c>
      <c r="B101" s="28" t="s">
        <v>117</v>
      </c>
      <c r="C101" s="43" t="s">
        <v>311</v>
      </c>
      <c r="D101" s="141"/>
      <c r="E101" s="37">
        <f>E102</f>
        <v>950</v>
      </c>
      <c r="F101" s="37">
        <f>F102</f>
        <v>0</v>
      </c>
      <c r="G101" s="37">
        <f>G102</f>
        <v>950</v>
      </c>
      <c r="H101" s="167"/>
      <c r="I101" s="167"/>
      <c r="J101" s="167"/>
    </row>
    <row r="102" spans="1:10" ht="31.5">
      <c r="A102" s="59" t="s">
        <v>13</v>
      </c>
      <c r="B102" s="43" t="s">
        <v>117</v>
      </c>
      <c r="C102" s="43" t="s">
        <v>311</v>
      </c>
      <c r="D102" s="43" t="s">
        <v>14</v>
      </c>
      <c r="E102" s="37">
        <v>950</v>
      </c>
      <c r="F102" s="37"/>
      <c r="G102" s="37">
        <f>E102+F102</f>
        <v>950</v>
      </c>
      <c r="H102" s="167"/>
      <c r="I102" s="167"/>
      <c r="J102" s="167"/>
    </row>
    <row r="103" spans="1:10" ht="47.25">
      <c r="A103" s="46" t="s">
        <v>352</v>
      </c>
      <c r="B103" s="43" t="s">
        <v>117</v>
      </c>
      <c r="C103" s="43" t="s">
        <v>345</v>
      </c>
      <c r="D103" s="43"/>
      <c r="E103" s="37">
        <f>E104</f>
        <v>346.5</v>
      </c>
      <c r="F103" s="37">
        <f>F104</f>
        <v>0</v>
      </c>
      <c r="G103" s="37">
        <f>E103+F103</f>
        <v>346.5</v>
      </c>
      <c r="H103" s="167"/>
      <c r="I103" s="167"/>
      <c r="J103" s="167"/>
    </row>
    <row r="104" spans="1:10" ht="31.5">
      <c r="A104" s="23" t="s">
        <v>16</v>
      </c>
      <c r="B104" s="43" t="s">
        <v>117</v>
      </c>
      <c r="C104" s="43" t="s">
        <v>345</v>
      </c>
      <c r="D104" s="43" t="s">
        <v>11</v>
      </c>
      <c r="E104" s="37">
        <v>346.5</v>
      </c>
      <c r="F104" s="37">
        <v>0</v>
      </c>
      <c r="G104" s="37">
        <f>E104+F104</f>
        <v>346.5</v>
      </c>
      <c r="H104" s="167"/>
      <c r="I104" s="167"/>
      <c r="J104" s="167"/>
    </row>
    <row r="105" spans="1:10" ht="31.5">
      <c r="A105" s="41" t="s">
        <v>62</v>
      </c>
      <c r="B105" s="43" t="s">
        <v>117</v>
      </c>
      <c r="C105" s="43" t="s">
        <v>197</v>
      </c>
      <c r="D105" s="43"/>
      <c r="E105" s="44">
        <f>E106</f>
        <v>55554.8</v>
      </c>
      <c r="F105" s="44">
        <f>F106</f>
        <v>0</v>
      </c>
      <c r="G105" s="44">
        <f>G106</f>
        <v>55554.8</v>
      </c>
      <c r="H105" s="167"/>
      <c r="I105" s="167"/>
      <c r="J105" s="167"/>
    </row>
    <row r="106" spans="1:10" ht="31.5">
      <c r="A106" s="59" t="s">
        <v>13</v>
      </c>
      <c r="B106" s="43" t="s">
        <v>117</v>
      </c>
      <c r="C106" s="43" t="s">
        <v>197</v>
      </c>
      <c r="D106" s="43" t="s">
        <v>14</v>
      </c>
      <c r="E106" s="44">
        <v>55554.8</v>
      </c>
      <c r="F106" s="44"/>
      <c r="G106" s="44">
        <f>E106+F106</f>
        <v>55554.8</v>
      </c>
      <c r="H106" s="167"/>
      <c r="I106" s="167"/>
      <c r="J106" s="167"/>
    </row>
    <row r="107" spans="1:10" ht="63">
      <c r="A107" s="23" t="s">
        <v>376</v>
      </c>
      <c r="B107" s="43" t="s">
        <v>117</v>
      </c>
      <c r="C107" s="43" t="s">
        <v>382</v>
      </c>
      <c r="D107" s="43"/>
      <c r="E107" s="44">
        <f>E108</f>
        <v>666.2</v>
      </c>
      <c r="F107" s="44">
        <f>F108</f>
        <v>273.6</v>
      </c>
      <c r="G107" s="44">
        <f>G108</f>
        <v>939.8000000000001</v>
      </c>
      <c r="H107" s="167"/>
      <c r="I107" s="167"/>
      <c r="J107" s="167"/>
    </row>
    <row r="108" spans="1:10" ht="31.5">
      <c r="A108" s="59" t="s">
        <v>13</v>
      </c>
      <c r="B108" s="43" t="s">
        <v>117</v>
      </c>
      <c r="C108" s="43" t="s">
        <v>382</v>
      </c>
      <c r="D108" s="43" t="s">
        <v>14</v>
      </c>
      <c r="E108" s="44">
        <v>666.2</v>
      </c>
      <c r="F108" s="44">
        <v>273.6</v>
      </c>
      <c r="G108" s="44">
        <f>E108+F108</f>
        <v>939.8000000000001</v>
      </c>
      <c r="H108" s="167"/>
      <c r="I108" s="167"/>
      <c r="J108" s="167"/>
    </row>
    <row r="109" spans="1:10" ht="31.5">
      <c r="A109" s="60" t="s">
        <v>46</v>
      </c>
      <c r="B109" s="43" t="s">
        <v>117</v>
      </c>
      <c r="C109" s="43" t="s">
        <v>198</v>
      </c>
      <c r="D109" s="43"/>
      <c r="E109" s="44">
        <f>E110</f>
        <v>300.7</v>
      </c>
      <c r="F109" s="44">
        <f>F110</f>
        <v>0</v>
      </c>
      <c r="G109" s="44">
        <f>G110</f>
        <v>300.7</v>
      </c>
      <c r="H109" s="167"/>
      <c r="I109" s="167"/>
      <c r="J109" s="167"/>
    </row>
    <row r="110" spans="1:10" ht="31.5">
      <c r="A110" s="23" t="s">
        <v>13</v>
      </c>
      <c r="B110" s="43" t="s">
        <v>117</v>
      </c>
      <c r="C110" s="43" t="s">
        <v>198</v>
      </c>
      <c r="D110" s="43" t="s">
        <v>14</v>
      </c>
      <c r="E110" s="44">
        <v>300.7</v>
      </c>
      <c r="F110" s="44"/>
      <c r="G110" s="44">
        <f>E110+F110</f>
        <v>300.7</v>
      </c>
      <c r="H110" s="167"/>
      <c r="I110" s="167"/>
      <c r="J110" s="167"/>
    </row>
    <row r="111" spans="1:10" ht="31.5">
      <c r="A111" s="105" t="s">
        <v>47</v>
      </c>
      <c r="B111" s="28" t="s">
        <v>117</v>
      </c>
      <c r="C111" s="43" t="s">
        <v>199</v>
      </c>
      <c r="D111" s="16"/>
      <c r="E111" s="18">
        <f>E112</f>
        <v>2000</v>
      </c>
      <c r="F111" s="18">
        <f>F112</f>
        <v>0</v>
      </c>
      <c r="G111" s="18">
        <f>G112</f>
        <v>2000</v>
      </c>
      <c r="H111" s="167"/>
      <c r="I111" s="167"/>
      <c r="J111" s="167"/>
    </row>
    <row r="112" spans="1:10" ht="31.5">
      <c r="A112" s="23" t="s">
        <v>16</v>
      </c>
      <c r="B112" s="28" t="s">
        <v>117</v>
      </c>
      <c r="C112" s="43" t="s">
        <v>199</v>
      </c>
      <c r="D112" s="16" t="s">
        <v>11</v>
      </c>
      <c r="E112" s="44">
        <v>2000</v>
      </c>
      <c r="F112" s="44"/>
      <c r="G112" s="44">
        <f>E112+F112</f>
        <v>2000</v>
      </c>
      <c r="H112" s="167"/>
      <c r="I112" s="167"/>
      <c r="J112" s="167"/>
    </row>
    <row r="113" spans="1:10" ht="31.5">
      <c r="A113" s="23" t="s">
        <v>386</v>
      </c>
      <c r="B113" s="28" t="s">
        <v>117</v>
      </c>
      <c r="C113" s="43" t="s">
        <v>278</v>
      </c>
      <c r="D113" s="16"/>
      <c r="E113" s="44">
        <f>E114</f>
        <v>144</v>
      </c>
      <c r="F113" s="44">
        <f>F114</f>
        <v>0</v>
      </c>
      <c r="G113" s="44">
        <f>G114</f>
        <v>144</v>
      </c>
      <c r="H113" s="167"/>
      <c r="I113" s="167"/>
      <c r="J113" s="167"/>
    </row>
    <row r="114" spans="1:10" ht="31.5">
      <c r="A114" s="23" t="s">
        <v>16</v>
      </c>
      <c r="B114" s="28" t="s">
        <v>117</v>
      </c>
      <c r="C114" s="43" t="s">
        <v>278</v>
      </c>
      <c r="D114" s="16" t="s">
        <v>11</v>
      </c>
      <c r="E114" s="44">
        <v>144</v>
      </c>
      <c r="F114" s="44"/>
      <c r="G114" s="44">
        <f>E114+F114</f>
        <v>144</v>
      </c>
      <c r="H114" s="167"/>
      <c r="I114" s="167"/>
      <c r="J114" s="167"/>
    </row>
    <row r="115" spans="1:10" ht="47.25">
      <c r="A115" s="23" t="s">
        <v>279</v>
      </c>
      <c r="B115" s="28" t="s">
        <v>117</v>
      </c>
      <c r="C115" s="43" t="s">
        <v>315</v>
      </c>
      <c r="D115" s="16"/>
      <c r="E115" s="44">
        <f>E116</f>
        <v>250</v>
      </c>
      <c r="F115" s="44">
        <f>F116</f>
        <v>0</v>
      </c>
      <c r="G115" s="44">
        <f>G116</f>
        <v>250</v>
      </c>
      <c r="H115" s="167"/>
      <c r="I115" s="167"/>
      <c r="J115" s="167"/>
    </row>
    <row r="116" spans="1:10" ht="31.5">
      <c r="A116" s="23" t="s">
        <v>16</v>
      </c>
      <c r="B116" s="28" t="s">
        <v>117</v>
      </c>
      <c r="C116" s="43" t="s">
        <v>315</v>
      </c>
      <c r="D116" s="16" t="s">
        <v>11</v>
      </c>
      <c r="E116" s="44">
        <v>250</v>
      </c>
      <c r="F116" s="44"/>
      <c r="G116" s="44">
        <f>E116+F116</f>
        <v>250</v>
      </c>
      <c r="H116" s="167"/>
      <c r="I116" s="167"/>
      <c r="J116" s="167"/>
    </row>
    <row r="117" spans="1:10" ht="31.5">
      <c r="A117" s="101" t="s">
        <v>97</v>
      </c>
      <c r="B117" s="96" t="s">
        <v>117</v>
      </c>
      <c r="C117" s="95" t="s">
        <v>214</v>
      </c>
      <c r="D117" s="95" t="s">
        <v>0</v>
      </c>
      <c r="E117" s="102">
        <f>E118+E149+E158</f>
        <v>108543.70000000001</v>
      </c>
      <c r="F117" s="102">
        <f>F118+F149+F158</f>
        <v>361.1</v>
      </c>
      <c r="G117" s="102">
        <f>G118+G149+G158</f>
        <v>108904.80000000002</v>
      </c>
      <c r="H117" s="167"/>
      <c r="I117" s="167"/>
      <c r="J117" s="167"/>
    </row>
    <row r="118" spans="1:10" ht="15.75">
      <c r="A118" s="11" t="s">
        <v>100</v>
      </c>
      <c r="B118" s="103" t="s">
        <v>117</v>
      </c>
      <c r="C118" s="12" t="s">
        <v>222</v>
      </c>
      <c r="D118" s="12" t="s">
        <v>0</v>
      </c>
      <c r="E118" s="13">
        <f>E119+E121+E126+E133+E136+E139+E145+E142+E130</f>
        <v>107653.70000000001</v>
      </c>
      <c r="F118" s="13">
        <f>F119+F121+F126+F133+F136+F139+F145+F142+F130</f>
        <v>361.1</v>
      </c>
      <c r="G118" s="13">
        <f>G119+G121+G126+G133+G136+G139+G145+G142+G130</f>
        <v>108014.80000000002</v>
      </c>
      <c r="H118" s="167"/>
      <c r="I118" s="167"/>
      <c r="J118" s="167"/>
    </row>
    <row r="119" spans="1:10" ht="31.5">
      <c r="A119" s="17" t="s">
        <v>23</v>
      </c>
      <c r="B119" s="43" t="s">
        <v>117</v>
      </c>
      <c r="C119" s="16" t="s">
        <v>223</v>
      </c>
      <c r="D119" s="8"/>
      <c r="E119" s="9">
        <f>E120</f>
        <v>247.2</v>
      </c>
      <c r="F119" s="9">
        <f>F120</f>
        <v>0</v>
      </c>
      <c r="G119" s="9">
        <f>G120</f>
        <v>247.2</v>
      </c>
      <c r="H119" s="167"/>
      <c r="I119" s="167"/>
      <c r="J119" s="167"/>
    </row>
    <row r="120" spans="1:10" ht="31.5">
      <c r="A120" s="46" t="s">
        <v>16</v>
      </c>
      <c r="B120" s="43" t="s">
        <v>117</v>
      </c>
      <c r="C120" s="16" t="s">
        <v>223</v>
      </c>
      <c r="D120" s="43" t="s">
        <v>11</v>
      </c>
      <c r="E120" s="44">
        <v>247.2</v>
      </c>
      <c r="F120" s="38"/>
      <c r="G120" s="44">
        <f>E120+F120</f>
        <v>247.2</v>
      </c>
      <c r="H120" s="167"/>
      <c r="I120" s="167"/>
      <c r="J120" s="167"/>
    </row>
    <row r="121" spans="1:10" ht="31.5">
      <c r="A121" s="78" t="s">
        <v>17</v>
      </c>
      <c r="B121" s="43" t="s">
        <v>117</v>
      </c>
      <c r="C121" s="43" t="s">
        <v>224</v>
      </c>
      <c r="D121" s="22"/>
      <c r="E121" s="21">
        <f>SUM(E122:E125)</f>
        <v>94588.40000000001</v>
      </c>
      <c r="F121" s="21">
        <f>SUM(F122:F125)</f>
        <v>277.20000000000005</v>
      </c>
      <c r="G121" s="21">
        <f>SUM(G122:G125)</f>
        <v>94865.6</v>
      </c>
      <c r="H121" s="167"/>
      <c r="I121" s="167"/>
      <c r="J121" s="167"/>
    </row>
    <row r="122" spans="1:10" ht="63">
      <c r="A122" s="56" t="s">
        <v>18</v>
      </c>
      <c r="B122" s="43" t="s">
        <v>117</v>
      </c>
      <c r="C122" s="43" t="s">
        <v>224</v>
      </c>
      <c r="D122" s="43" t="s">
        <v>19</v>
      </c>
      <c r="E122" s="44">
        <v>77202.3</v>
      </c>
      <c r="F122" s="38">
        <f>138.5+200.1+50+0.1</f>
        <v>388.70000000000005</v>
      </c>
      <c r="G122" s="44">
        <f>E122+F122</f>
        <v>77591</v>
      </c>
      <c r="H122" s="167"/>
      <c r="I122" s="167"/>
      <c r="J122" s="167"/>
    </row>
    <row r="123" spans="1:10" ht="31.5">
      <c r="A123" s="106" t="s">
        <v>16</v>
      </c>
      <c r="B123" s="43" t="s">
        <v>117</v>
      </c>
      <c r="C123" s="43" t="s">
        <v>224</v>
      </c>
      <c r="D123" s="43" t="s">
        <v>11</v>
      </c>
      <c r="E123" s="44">
        <v>9193.8</v>
      </c>
      <c r="F123" s="38">
        <f>-138.5+1.3+25.7</f>
        <v>-111.49999999999999</v>
      </c>
      <c r="G123" s="44">
        <f>E123+F123</f>
        <v>9082.3</v>
      </c>
      <c r="H123" s="167"/>
      <c r="I123" s="167"/>
      <c r="J123" s="167"/>
    </row>
    <row r="124" spans="1:10" ht="15.75">
      <c r="A124" s="23" t="s">
        <v>86</v>
      </c>
      <c r="B124" s="43" t="s">
        <v>117</v>
      </c>
      <c r="C124" s="43" t="s">
        <v>224</v>
      </c>
      <c r="D124" s="43" t="s">
        <v>20</v>
      </c>
      <c r="E124" s="44">
        <v>7835.3</v>
      </c>
      <c r="F124" s="38"/>
      <c r="G124" s="44">
        <f>E124+F124</f>
        <v>7835.3</v>
      </c>
      <c r="H124" s="167"/>
      <c r="I124" s="167"/>
      <c r="J124" s="167"/>
    </row>
    <row r="125" spans="1:10" ht="15.75">
      <c r="A125" s="76" t="s">
        <v>12</v>
      </c>
      <c r="B125" s="43" t="s">
        <v>117</v>
      </c>
      <c r="C125" s="43" t="s">
        <v>224</v>
      </c>
      <c r="D125" s="43" t="s">
        <v>15</v>
      </c>
      <c r="E125" s="44">
        <v>357</v>
      </c>
      <c r="F125" s="38"/>
      <c r="G125" s="44">
        <f>E125+F125</f>
        <v>357</v>
      </c>
      <c r="H125" s="167"/>
      <c r="I125" s="167"/>
      <c r="J125" s="167"/>
    </row>
    <row r="126" spans="1:10" ht="31.5">
      <c r="A126" s="17" t="s">
        <v>34</v>
      </c>
      <c r="B126" s="28" t="s">
        <v>117</v>
      </c>
      <c r="C126" s="16" t="s">
        <v>225</v>
      </c>
      <c r="D126" s="8"/>
      <c r="E126" s="9">
        <f>E127+E128+E129</f>
        <v>10442</v>
      </c>
      <c r="F126" s="37">
        <f>F127+F128+F129</f>
        <v>0</v>
      </c>
      <c r="G126" s="9">
        <f>G127+G128+G129</f>
        <v>10442</v>
      </c>
      <c r="H126" s="167"/>
      <c r="I126" s="167"/>
      <c r="J126" s="167"/>
    </row>
    <row r="127" spans="1:10" ht="63">
      <c r="A127" s="45" t="s">
        <v>18</v>
      </c>
      <c r="B127" s="43" t="s">
        <v>117</v>
      </c>
      <c r="C127" s="16" t="s">
        <v>225</v>
      </c>
      <c r="D127" s="8" t="s">
        <v>19</v>
      </c>
      <c r="E127" s="9">
        <v>8755.6</v>
      </c>
      <c r="F127" s="9"/>
      <c r="G127" s="9">
        <f>E127+F127</f>
        <v>8755.6</v>
      </c>
      <c r="H127" s="167"/>
      <c r="I127" s="167"/>
      <c r="J127" s="167"/>
    </row>
    <row r="128" spans="1:10" ht="31.5">
      <c r="A128" s="46" t="s">
        <v>16</v>
      </c>
      <c r="B128" s="43" t="s">
        <v>117</v>
      </c>
      <c r="C128" s="16" t="s">
        <v>225</v>
      </c>
      <c r="D128" s="43" t="s">
        <v>11</v>
      </c>
      <c r="E128" s="21">
        <v>1628.9</v>
      </c>
      <c r="F128" s="37"/>
      <c r="G128" s="9">
        <f>E128+F128</f>
        <v>1628.9</v>
      </c>
      <c r="H128" s="167"/>
      <c r="I128" s="167"/>
      <c r="J128" s="167"/>
    </row>
    <row r="129" spans="1:10" ht="15.75">
      <c r="A129" s="46" t="s">
        <v>12</v>
      </c>
      <c r="B129" s="43" t="s">
        <v>117</v>
      </c>
      <c r="C129" s="16" t="s">
        <v>225</v>
      </c>
      <c r="D129" s="43" t="s">
        <v>15</v>
      </c>
      <c r="E129" s="21">
        <v>57.5</v>
      </c>
      <c r="F129" s="21"/>
      <c r="G129" s="9">
        <f>E129+F129</f>
        <v>57.5</v>
      </c>
      <c r="H129" s="167"/>
      <c r="I129" s="167"/>
      <c r="J129" s="167"/>
    </row>
    <row r="130" spans="1:10" ht="105" customHeight="1">
      <c r="A130" s="67" t="s">
        <v>289</v>
      </c>
      <c r="B130" s="43" t="s">
        <v>117</v>
      </c>
      <c r="C130" s="28" t="s">
        <v>269</v>
      </c>
      <c r="D130" s="43"/>
      <c r="E130" s="21">
        <f>E131+E132</f>
        <v>47.8</v>
      </c>
      <c r="F130" s="21">
        <f>F131+F132</f>
        <v>0</v>
      </c>
      <c r="G130" s="21">
        <f>G131+G132</f>
        <v>47.8</v>
      </c>
      <c r="H130" s="167"/>
      <c r="I130" s="167"/>
      <c r="J130" s="167"/>
    </row>
    <row r="131" spans="1:10" ht="63">
      <c r="A131" s="45" t="s">
        <v>18</v>
      </c>
      <c r="B131" s="43" t="s">
        <v>117</v>
      </c>
      <c r="C131" s="28" t="s">
        <v>269</v>
      </c>
      <c r="D131" s="43" t="s">
        <v>19</v>
      </c>
      <c r="E131" s="21">
        <f>10.1+3+10.1+3+5.1+1.5</f>
        <v>32.8</v>
      </c>
      <c r="F131" s="21"/>
      <c r="G131" s="21">
        <f>E131+F131</f>
        <v>32.8</v>
      </c>
      <c r="H131" s="167"/>
      <c r="I131" s="167"/>
      <c r="J131" s="167"/>
    </row>
    <row r="132" spans="1:10" ht="31.5">
      <c r="A132" s="106" t="s">
        <v>16</v>
      </c>
      <c r="B132" s="43" t="s">
        <v>117</v>
      </c>
      <c r="C132" s="28" t="s">
        <v>269</v>
      </c>
      <c r="D132" s="43" t="s">
        <v>11</v>
      </c>
      <c r="E132" s="21">
        <f>5+5+5</f>
        <v>15</v>
      </c>
      <c r="F132" s="21"/>
      <c r="G132" s="21">
        <f>E132+F132</f>
        <v>15</v>
      </c>
      <c r="H132" s="167"/>
      <c r="I132" s="167"/>
      <c r="J132" s="167"/>
    </row>
    <row r="133" spans="1:10" ht="78.75">
      <c r="A133" s="39" t="s">
        <v>287</v>
      </c>
      <c r="B133" s="28" t="s">
        <v>117</v>
      </c>
      <c r="C133" s="28" t="s">
        <v>233</v>
      </c>
      <c r="D133" s="36"/>
      <c r="E133" s="37">
        <f>E134+E135</f>
        <v>100.8</v>
      </c>
      <c r="F133" s="37">
        <f>F134+F135</f>
        <v>0</v>
      </c>
      <c r="G133" s="37">
        <f>G134+G135</f>
        <v>100.8</v>
      </c>
      <c r="H133" s="167"/>
      <c r="I133" s="167"/>
      <c r="J133" s="167"/>
    </row>
    <row r="134" spans="1:10" ht="63">
      <c r="A134" s="45" t="s">
        <v>18</v>
      </c>
      <c r="B134" s="43" t="s">
        <v>117</v>
      </c>
      <c r="C134" s="28" t="s">
        <v>233</v>
      </c>
      <c r="D134" s="43" t="s">
        <v>19</v>
      </c>
      <c r="E134" s="44">
        <v>98.5</v>
      </c>
      <c r="F134" s="44"/>
      <c r="G134" s="44">
        <f>E134+F134</f>
        <v>98.5</v>
      </c>
      <c r="H134" s="167"/>
      <c r="I134" s="167"/>
      <c r="J134" s="167"/>
    </row>
    <row r="135" spans="1:10" ht="31.5">
      <c r="A135" s="106" t="s">
        <v>16</v>
      </c>
      <c r="B135" s="43" t="s">
        <v>117</v>
      </c>
      <c r="C135" s="28" t="s">
        <v>233</v>
      </c>
      <c r="D135" s="43" t="s">
        <v>11</v>
      </c>
      <c r="E135" s="21">
        <v>2.3</v>
      </c>
      <c r="F135" s="21"/>
      <c r="G135" s="44">
        <f>E135+F135</f>
        <v>2.3</v>
      </c>
      <c r="H135" s="167"/>
      <c r="I135" s="167"/>
      <c r="J135" s="167"/>
    </row>
    <row r="136" spans="1:10" ht="78.75">
      <c r="A136" s="107" t="s">
        <v>290</v>
      </c>
      <c r="B136" s="43" t="s">
        <v>117</v>
      </c>
      <c r="C136" s="28" t="s">
        <v>234</v>
      </c>
      <c r="D136" s="22"/>
      <c r="E136" s="21">
        <f>E137+E138</f>
        <v>70.7</v>
      </c>
      <c r="F136" s="21">
        <f>F137+F138</f>
        <v>-0.1</v>
      </c>
      <c r="G136" s="21">
        <f>G137+G138</f>
        <v>70.60000000000001</v>
      </c>
      <c r="H136" s="167"/>
      <c r="I136" s="167"/>
      <c r="J136" s="167"/>
    </row>
    <row r="137" spans="1:10" ht="63">
      <c r="A137" s="45" t="s">
        <v>18</v>
      </c>
      <c r="B137" s="43" t="s">
        <v>117</v>
      </c>
      <c r="C137" s="28" t="s">
        <v>234</v>
      </c>
      <c r="D137" s="43" t="s">
        <v>19</v>
      </c>
      <c r="E137" s="44">
        <v>65.7</v>
      </c>
      <c r="F137" s="44">
        <v>-0.1</v>
      </c>
      <c r="G137" s="44">
        <f>E137+F137</f>
        <v>65.60000000000001</v>
      </c>
      <c r="H137" s="167"/>
      <c r="I137" s="167"/>
      <c r="J137" s="167"/>
    </row>
    <row r="138" spans="1:10" ht="31.5">
      <c r="A138" s="106" t="s">
        <v>16</v>
      </c>
      <c r="B138" s="43" t="s">
        <v>117</v>
      </c>
      <c r="C138" s="28" t="s">
        <v>234</v>
      </c>
      <c r="D138" s="43" t="s">
        <v>11</v>
      </c>
      <c r="E138" s="21">
        <v>5</v>
      </c>
      <c r="F138" s="21"/>
      <c r="G138" s="44">
        <f>E138+F138</f>
        <v>5</v>
      </c>
      <c r="H138" s="167"/>
      <c r="I138" s="167"/>
      <c r="J138" s="167"/>
    </row>
    <row r="139" spans="1:10" ht="126">
      <c r="A139" s="133" t="s">
        <v>297</v>
      </c>
      <c r="B139" s="43" t="s">
        <v>117</v>
      </c>
      <c r="C139" s="43" t="s">
        <v>235</v>
      </c>
      <c r="D139" s="22"/>
      <c r="E139" s="21">
        <f>E140+E141</f>
        <v>671.6</v>
      </c>
      <c r="F139" s="21">
        <f>F140+F141</f>
        <v>84</v>
      </c>
      <c r="G139" s="21">
        <f>G140+G141</f>
        <v>755.6</v>
      </c>
      <c r="H139" s="167"/>
      <c r="I139" s="163">
        <f>G130+G394</f>
        <v>226</v>
      </c>
      <c r="J139" s="163"/>
    </row>
    <row r="140" spans="1:10" ht="63">
      <c r="A140" s="45" t="s">
        <v>18</v>
      </c>
      <c r="B140" s="43" t="s">
        <v>117</v>
      </c>
      <c r="C140" s="43" t="s">
        <v>235</v>
      </c>
      <c r="D140" s="43" t="s">
        <v>19</v>
      </c>
      <c r="E140" s="44">
        <v>656.6</v>
      </c>
      <c r="F140" s="44">
        <v>82.1</v>
      </c>
      <c r="G140" s="44">
        <f>E140+F140</f>
        <v>738.7</v>
      </c>
      <c r="H140" s="167"/>
      <c r="I140" s="167"/>
      <c r="J140" s="167"/>
    </row>
    <row r="141" spans="1:10" ht="31.5">
      <c r="A141" s="106" t="s">
        <v>16</v>
      </c>
      <c r="B141" s="43" t="s">
        <v>117</v>
      </c>
      <c r="C141" s="43" t="s">
        <v>235</v>
      </c>
      <c r="D141" s="43" t="s">
        <v>11</v>
      </c>
      <c r="E141" s="21">
        <v>15</v>
      </c>
      <c r="F141" s="21">
        <v>1.9</v>
      </c>
      <c r="G141" s="44">
        <f>E141+F141</f>
        <v>16.9</v>
      </c>
      <c r="H141" s="167"/>
      <c r="I141" s="167"/>
      <c r="J141" s="167"/>
    </row>
    <row r="142" spans="1:10" ht="78.75">
      <c r="A142" s="24" t="s">
        <v>271</v>
      </c>
      <c r="B142" s="28" t="s">
        <v>117</v>
      </c>
      <c r="C142" s="28" t="s">
        <v>236</v>
      </c>
      <c r="D142" s="36"/>
      <c r="E142" s="38">
        <f>E143+E144</f>
        <v>70.7</v>
      </c>
      <c r="F142" s="38">
        <f>F143+F144</f>
        <v>0</v>
      </c>
      <c r="G142" s="38">
        <f>G143+G144</f>
        <v>70.7</v>
      </c>
      <c r="H142" s="167"/>
      <c r="I142" s="167"/>
      <c r="J142" s="167"/>
    </row>
    <row r="143" spans="1:10" ht="78.75">
      <c r="A143" s="45" t="s">
        <v>271</v>
      </c>
      <c r="B143" s="43" t="s">
        <v>117</v>
      </c>
      <c r="C143" s="28" t="s">
        <v>236</v>
      </c>
      <c r="D143" s="43" t="s">
        <v>19</v>
      </c>
      <c r="E143" s="44">
        <v>65.7</v>
      </c>
      <c r="F143" s="44"/>
      <c r="G143" s="44">
        <f>E143+F143</f>
        <v>65.7</v>
      </c>
      <c r="H143" s="167"/>
      <c r="I143" s="167"/>
      <c r="J143" s="167"/>
    </row>
    <row r="144" spans="1:10" ht="31.5">
      <c r="A144" s="106" t="s">
        <v>16</v>
      </c>
      <c r="B144" s="43" t="s">
        <v>117</v>
      </c>
      <c r="C144" s="28" t="s">
        <v>236</v>
      </c>
      <c r="D144" s="43" t="s">
        <v>11</v>
      </c>
      <c r="E144" s="21">
        <v>5</v>
      </c>
      <c r="F144" s="21"/>
      <c r="G144" s="44">
        <f>E144+F144</f>
        <v>5</v>
      </c>
      <c r="H144" s="167"/>
      <c r="I144" s="167"/>
      <c r="J144" s="167"/>
    </row>
    <row r="145" spans="1:10" ht="31.5">
      <c r="A145" s="46" t="s">
        <v>56</v>
      </c>
      <c r="B145" s="43" t="s">
        <v>117</v>
      </c>
      <c r="C145" s="43" t="s">
        <v>226</v>
      </c>
      <c r="D145" s="43"/>
      <c r="E145" s="21">
        <f>E146+E148+E147</f>
        <v>1414.5</v>
      </c>
      <c r="F145" s="21">
        <f>F146+F148+F147</f>
        <v>0</v>
      </c>
      <c r="G145" s="21">
        <f>G146+G148+G147</f>
        <v>1414.5</v>
      </c>
      <c r="H145" s="167"/>
      <c r="I145" s="167"/>
      <c r="J145" s="167"/>
    </row>
    <row r="146" spans="1:10" ht="31.5">
      <c r="A146" s="46" t="s">
        <v>16</v>
      </c>
      <c r="B146" s="43" t="s">
        <v>117</v>
      </c>
      <c r="C146" s="43" t="s">
        <v>226</v>
      </c>
      <c r="D146" s="43" t="s">
        <v>11</v>
      </c>
      <c r="E146" s="21">
        <v>1194.5</v>
      </c>
      <c r="F146" s="37"/>
      <c r="G146" s="21">
        <f>E146+F146</f>
        <v>1194.5</v>
      </c>
      <c r="H146" s="167"/>
      <c r="I146" s="167"/>
      <c r="J146" s="167"/>
    </row>
    <row r="147" spans="1:10" ht="15.75">
      <c r="A147" s="69" t="s">
        <v>86</v>
      </c>
      <c r="B147" s="43" t="s">
        <v>117</v>
      </c>
      <c r="C147" s="43" t="s">
        <v>226</v>
      </c>
      <c r="D147" s="43" t="s">
        <v>20</v>
      </c>
      <c r="E147" s="21">
        <v>20</v>
      </c>
      <c r="F147" s="21"/>
      <c r="G147" s="21">
        <f>E147+F147</f>
        <v>20</v>
      </c>
      <c r="H147" s="167"/>
      <c r="I147" s="167"/>
      <c r="J147" s="167"/>
    </row>
    <row r="148" spans="1:10" ht="15.75">
      <c r="A148" s="46" t="s">
        <v>12</v>
      </c>
      <c r="B148" s="43" t="s">
        <v>117</v>
      </c>
      <c r="C148" s="43" t="s">
        <v>226</v>
      </c>
      <c r="D148" s="43" t="s">
        <v>15</v>
      </c>
      <c r="E148" s="21">
        <v>200</v>
      </c>
      <c r="F148" s="21"/>
      <c r="G148" s="21">
        <f>E148+F148</f>
        <v>200</v>
      </c>
      <c r="H148" s="167"/>
      <c r="I148" s="167"/>
      <c r="J148" s="167"/>
    </row>
    <row r="149" spans="1:10" ht="15.75">
      <c r="A149" s="11" t="s">
        <v>90</v>
      </c>
      <c r="B149" s="103" t="s">
        <v>117</v>
      </c>
      <c r="C149" s="12" t="s">
        <v>227</v>
      </c>
      <c r="D149" s="12" t="s">
        <v>0</v>
      </c>
      <c r="E149" s="13">
        <f>E150+E152+E156+E154</f>
        <v>885</v>
      </c>
      <c r="F149" s="13">
        <f>F150+F152+F156+F154</f>
        <v>0</v>
      </c>
      <c r="G149" s="13">
        <f>G150+G152+G156+G154</f>
        <v>885</v>
      </c>
      <c r="H149" s="167"/>
      <c r="I149" s="167"/>
      <c r="J149" s="167"/>
    </row>
    <row r="150" spans="1:10" ht="47.25">
      <c r="A150" s="17" t="s">
        <v>24</v>
      </c>
      <c r="B150" s="28" t="s">
        <v>117</v>
      </c>
      <c r="C150" s="16" t="s">
        <v>228</v>
      </c>
      <c r="D150" s="8"/>
      <c r="E150" s="9">
        <f>E151</f>
        <v>46.5</v>
      </c>
      <c r="F150" s="9">
        <f>F151</f>
        <v>0</v>
      </c>
      <c r="G150" s="9">
        <f>G151</f>
        <v>46.5</v>
      </c>
      <c r="H150" s="167"/>
      <c r="I150" s="167"/>
      <c r="J150" s="167"/>
    </row>
    <row r="151" spans="1:10" ht="31.5">
      <c r="A151" s="46" t="s">
        <v>16</v>
      </c>
      <c r="B151" s="43" t="s">
        <v>117</v>
      </c>
      <c r="C151" s="16" t="s">
        <v>228</v>
      </c>
      <c r="D151" s="43" t="s">
        <v>11</v>
      </c>
      <c r="E151" s="21">
        <v>46.5</v>
      </c>
      <c r="F151" s="37"/>
      <c r="G151" s="21">
        <f>E151+F151</f>
        <v>46.5</v>
      </c>
      <c r="H151" s="167"/>
      <c r="I151" s="167"/>
      <c r="J151" s="167"/>
    </row>
    <row r="152" spans="1:10" ht="63">
      <c r="A152" s="57" t="s">
        <v>25</v>
      </c>
      <c r="B152" s="43" t="s">
        <v>117</v>
      </c>
      <c r="C152" s="16" t="s">
        <v>229</v>
      </c>
      <c r="D152" s="22"/>
      <c r="E152" s="21">
        <f>E153</f>
        <v>698.8</v>
      </c>
      <c r="F152" s="21">
        <f>F153</f>
        <v>0</v>
      </c>
      <c r="G152" s="21">
        <f>G153</f>
        <v>698.8</v>
      </c>
      <c r="H152" s="167"/>
      <c r="I152" s="167"/>
      <c r="J152" s="167"/>
    </row>
    <row r="153" spans="1:10" ht="31.5">
      <c r="A153" s="46" t="s">
        <v>16</v>
      </c>
      <c r="B153" s="43" t="s">
        <v>117</v>
      </c>
      <c r="C153" s="16" t="s">
        <v>229</v>
      </c>
      <c r="D153" s="43" t="s">
        <v>11</v>
      </c>
      <c r="E153" s="21">
        <v>698.8</v>
      </c>
      <c r="F153" s="37"/>
      <c r="G153" s="21">
        <f>E153+F153</f>
        <v>698.8</v>
      </c>
      <c r="H153" s="167"/>
      <c r="I153" s="167"/>
      <c r="J153" s="167"/>
    </row>
    <row r="154" spans="1:10" ht="31.5">
      <c r="A154" s="46" t="s">
        <v>281</v>
      </c>
      <c r="B154" s="43" t="s">
        <v>117</v>
      </c>
      <c r="C154" s="16" t="s">
        <v>280</v>
      </c>
      <c r="D154" s="22"/>
      <c r="E154" s="21">
        <f>E155</f>
        <v>55.1</v>
      </c>
      <c r="F154" s="21">
        <f>F155</f>
        <v>0</v>
      </c>
      <c r="G154" s="21">
        <f>G155</f>
        <v>55.1</v>
      </c>
      <c r="H154" s="167"/>
      <c r="I154" s="167"/>
      <c r="J154" s="167"/>
    </row>
    <row r="155" spans="1:10" ht="31.5">
      <c r="A155" s="46" t="s">
        <v>16</v>
      </c>
      <c r="B155" s="43" t="s">
        <v>117</v>
      </c>
      <c r="C155" s="16" t="s">
        <v>280</v>
      </c>
      <c r="D155" s="43" t="s">
        <v>11</v>
      </c>
      <c r="E155" s="21">
        <v>55.1</v>
      </c>
      <c r="F155" s="37"/>
      <c r="G155" s="21">
        <f>E155+F155</f>
        <v>55.1</v>
      </c>
      <c r="H155" s="167"/>
      <c r="I155" s="167"/>
      <c r="J155" s="167"/>
    </row>
    <row r="156" spans="1:10" ht="15.75">
      <c r="A156" s="108" t="s">
        <v>76</v>
      </c>
      <c r="B156" s="43" t="s">
        <v>117</v>
      </c>
      <c r="C156" s="16" t="s">
        <v>230</v>
      </c>
      <c r="D156" s="22"/>
      <c r="E156" s="21">
        <f>E157</f>
        <v>84.6</v>
      </c>
      <c r="F156" s="21">
        <f>F157</f>
        <v>0</v>
      </c>
      <c r="G156" s="21">
        <f>G157</f>
        <v>84.6</v>
      </c>
      <c r="H156" s="167"/>
      <c r="I156" s="167"/>
      <c r="J156" s="167"/>
    </row>
    <row r="157" spans="1:10" ht="31.5">
      <c r="A157" s="46" t="s">
        <v>16</v>
      </c>
      <c r="B157" s="43" t="s">
        <v>117</v>
      </c>
      <c r="C157" s="16" t="s">
        <v>230</v>
      </c>
      <c r="D157" s="43" t="s">
        <v>11</v>
      </c>
      <c r="E157" s="21">
        <v>84.6</v>
      </c>
      <c r="F157" s="37"/>
      <c r="G157" s="21">
        <f>E157+F157</f>
        <v>84.6</v>
      </c>
      <c r="H157" s="167"/>
      <c r="I157" s="167"/>
      <c r="J157" s="167"/>
    </row>
    <row r="158" spans="1:10" ht="31.5">
      <c r="A158" s="11" t="s">
        <v>101</v>
      </c>
      <c r="B158" s="103" t="s">
        <v>117</v>
      </c>
      <c r="C158" s="12" t="s">
        <v>231</v>
      </c>
      <c r="D158" s="12" t="s">
        <v>0</v>
      </c>
      <c r="E158" s="13">
        <f aca="true" t="shared" si="1" ref="E158:G159">E159</f>
        <v>5</v>
      </c>
      <c r="F158" s="13">
        <f t="shared" si="1"/>
        <v>0</v>
      </c>
      <c r="G158" s="13">
        <f t="shared" si="1"/>
        <v>5</v>
      </c>
      <c r="H158" s="167"/>
      <c r="I158" s="167"/>
      <c r="J158" s="167"/>
    </row>
    <row r="159" spans="1:10" ht="31.5">
      <c r="A159" s="57" t="s">
        <v>119</v>
      </c>
      <c r="B159" s="43" t="s">
        <v>117</v>
      </c>
      <c r="C159" s="16" t="s">
        <v>232</v>
      </c>
      <c r="D159" s="22"/>
      <c r="E159" s="21">
        <f t="shared" si="1"/>
        <v>5</v>
      </c>
      <c r="F159" s="21">
        <f t="shared" si="1"/>
        <v>0</v>
      </c>
      <c r="G159" s="21">
        <f t="shared" si="1"/>
        <v>5</v>
      </c>
      <c r="H159" s="167"/>
      <c r="I159" s="167"/>
      <c r="J159" s="167"/>
    </row>
    <row r="160" spans="1:10" ht="31.5">
      <c r="A160" s="46" t="s">
        <v>16</v>
      </c>
      <c r="B160" s="43" t="s">
        <v>117</v>
      </c>
      <c r="C160" s="16" t="s">
        <v>232</v>
      </c>
      <c r="D160" s="43" t="s">
        <v>11</v>
      </c>
      <c r="E160" s="21">
        <v>5</v>
      </c>
      <c r="F160" s="21"/>
      <c r="G160" s="21">
        <f>E160+F160</f>
        <v>5</v>
      </c>
      <c r="H160" s="167"/>
      <c r="I160" s="167"/>
      <c r="J160" s="167"/>
    </row>
    <row r="161" spans="1:10" ht="31.5">
      <c r="A161" s="101" t="s">
        <v>102</v>
      </c>
      <c r="B161" s="96" t="s">
        <v>117</v>
      </c>
      <c r="C161" s="95" t="s">
        <v>188</v>
      </c>
      <c r="D161" s="95" t="s">
        <v>0</v>
      </c>
      <c r="E161" s="102">
        <f>E165+E172+E175+E162</f>
        <v>13069.7</v>
      </c>
      <c r="F161" s="102">
        <f>F165+F172+F175+F162</f>
        <v>0</v>
      </c>
      <c r="G161" s="102">
        <f>G165+G172+G175+G162</f>
        <v>13069.7</v>
      </c>
      <c r="H161" s="167"/>
      <c r="I161" s="167"/>
      <c r="J161" s="167"/>
    </row>
    <row r="162" spans="1:10" ht="31.5">
      <c r="A162" s="11" t="s">
        <v>103</v>
      </c>
      <c r="B162" s="103" t="s">
        <v>117</v>
      </c>
      <c r="C162" s="12" t="s">
        <v>200</v>
      </c>
      <c r="D162" s="12" t="s">
        <v>0</v>
      </c>
      <c r="E162" s="13">
        <f aca="true" t="shared" si="2" ref="E162:G163">E163</f>
        <v>33</v>
      </c>
      <c r="F162" s="13">
        <f t="shared" si="2"/>
        <v>0</v>
      </c>
      <c r="G162" s="13">
        <f t="shared" si="2"/>
        <v>33</v>
      </c>
      <c r="H162" s="167"/>
      <c r="I162" s="167"/>
      <c r="J162" s="167"/>
    </row>
    <row r="163" spans="1:10" ht="31.5">
      <c r="A163" s="15" t="s">
        <v>344</v>
      </c>
      <c r="B163" s="28" t="s">
        <v>117</v>
      </c>
      <c r="C163" s="36" t="s">
        <v>201</v>
      </c>
      <c r="D163" s="10"/>
      <c r="E163" s="21">
        <f t="shared" si="2"/>
        <v>33</v>
      </c>
      <c r="F163" s="21">
        <f t="shared" si="2"/>
        <v>0</v>
      </c>
      <c r="G163" s="21">
        <f t="shared" si="2"/>
        <v>33</v>
      </c>
      <c r="H163" s="167"/>
      <c r="I163" s="167"/>
      <c r="J163" s="167"/>
    </row>
    <row r="164" spans="1:10" ht="31.5">
      <c r="A164" s="41" t="s">
        <v>16</v>
      </c>
      <c r="B164" s="43" t="s">
        <v>117</v>
      </c>
      <c r="C164" s="36" t="s">
        <v>201</v>
      </c>
      <c r="D164" s="43" t="s">
        <v>11</v>
      </c>
      <c r="E164" s="21">
        <v>33</v>
      </c>
      <c r="F164" s="21">
        <v>0</v>
      </c>
      <c r="G164" s="21">
        <f>E164+F164</f>
        <v>33</v>
      </c>
      <c r="H164" s="167"/>
      <c r="I164" s="167"/>
      <c r="J164" s="167"/>
    </row>
    <row r="165" spans="1:10" ht="47.25">
      <c r="A165" s="11" t="s">
        <v>120</v>
      </c>
      <c r="B165" s="103" t="s">
        <v>117</v>
      </c>
      <c r="C165" s="12" t="s">
        <v>202</v>
      </c>
      <c r="D165" s="12" t="s">
        <v>0</v>
      </c>
      <c r="E165" s="13">
        <f>E166+E168</f>
        <v>12414</v>
      </c>
      <c r="F165" s="13">
        <f>F166+F168</f>
        <v>0</v>
      </c>
      <c r="G165" s="13">
        <f>G166+G168</f>
        <v>12414</v>
      </c>
      <c r="H165" s="167"/>
      <c r="I165" s="167"/>
      <c r="J165" s="167"/>
    </row>
    <row r="166" spans="1:10" ht="15.75">
      <c r="A166" s="15" t="s">
        <v>38</v>
      </c>
      <c r="B166" s="28" t="s">
        <v>117</v>
      </c>
      <c r="C166" s="36" t="s">
        <v>203</v>
      </c>
      <c r="D166" s="10"/>
      <c r="E166" s="21">
        <f>E167</f>
        <v>29</v>
      </c>
      <c r="F166" s="21">
        <f>F167</f>
        <v>0</v>
      </c>
      <c r="G166" s="21">
        <f>G167</f>
        <v>29</v>
      </c>
      <c r="H166" s="167"/>
      <c r="I166" s="167"/>
      <c r="J166" s="167"/>
    </row>
    <row r="167" spans="1:10" ht="31.5">
      <c r="A167" s="41" t="s">
        <v>16</v>
      </c>
      <c r="B167" s="43" t="s">
        <v>117</v>
      </c>
      <c r="C167" s="36" t="s">
        <v>203</v>
      </c>
      <c r="D167" s="43" t="s">
        <v>11</v>
      </c>
      <c r="E167" s="21">
        <v>29</v>
      </c>
      <c r="F167" s="21"/>
      <c r="G167" s="21">
        <f>E167+F167</f>
        <v>29</v>
      </c>
      <c r="H167" s="167"/>
      <c r="I167" s="167"/>
      <c r="J167" s="167"/>
    </row>
    <row r="168" spans="1:10" ht="15.75">
      <c r="A168" s="41" t="s">
        <v>80</v>
      </c>
      <c r="B168" s="43" t="s">
        <v>117</v>
      </c>
      <c r="C168" s="36" t="s">
        <v>204</v>
      </c>
      <c r="D168" s="43"/>
      <c r="E168" s="44">
        <f>E169+E170+E171</f>
        <v>12385</v>
      </c>
      <c r="F168" s="44">
        <f>F169+F170+F171</f>
        <v>0</v>
      </c>
      <c r="G168" s="44">
        <f>G169+G170+G171</f>
        <v>12385</v>
      </c>
      <c r="H168" s="167"/>
      <c r="I168" s="167"/>
      <c r="J168" s="167"/>
    </row>
    <row r="169" spans="1:10" ht="63">
      <c r="A169" s="23" t="s">
        <v>18</v>
      </c>
      <c r="B169" s="43" t="s">
        <v>117</v>
      </c>
      <c r="C169" s="36" t="s">
        <v>204</v>
      </c>
      <c r="D169" s="43" t="s">
        <v>19</v>
      </c>
      <c r="E169" s="21">
        <v>11369</v>
      </c>
      <c r="F169" s="21"/>
      <c r="G169" s="21">
        <f>E169+F169</f>
        <v>11369</v>
      </c>
      <c r="H169" s="167"/>
      <c r="I169" s="167"/>
      <c r="J169" s="167"/>
    </row>
    <row r="170" spans="1:10" ht="31.5">
      <c r="A170" s="41" t="s">
        <v>16</v>
      </c>
      <c r="B170" s="43" t="s">
        <v>117</v>
      </c>
      <c r="C170" s="36" t="s">
        <v>204</v>
      </c>
      <c r="D170" s="43" t="s">
        <v>11</v>
      </c>
      <c r="E170" s="21">
        <v>992.9</v>
      </c>
      <c r="F170" s="37"/>
      <c r="G170" s="21">
        <f>E170+F170</f>
        <v>992.9</v>
      </c>
      <c r="H170" s="167"/>
      <c r="I170" s="167"/>
      <c r="J170" s="167"/>
    </row>
    <row r="171" spans="1:10" ht="15.75">
      <c r="A171" s="41" t="s">
        <v>12</v>
      </c>
      <c r="B171" s="43" t="s">
        <v>117</v>
      </c>
      <c r="C171" s="36" t="s">
        <v>272</v>
      </c>
      <c r="D171" s="43" t="s">
        <v>15</v>
      </c>
      <c r="E171" s="21">
        <v>23.1</v>
      </c>
      <c r="F171" s="37"/>
      <c r="G171" s="21">
        <f>E171+F171</f>
        <v>23.1</v>
      </c>
      <c r="H171" s="167"/>
      <c r="I171" s="167"/>
      <c r="J171" s="167"/>
    </row>
    <row r="172" spans="1:10" ht="31.5">
      <c r="A172" s="25" t="s">
        <v>121</v>
      </c>
      <c r="B172" s="103" t="s">
        <v>117</v>
      </c>
      <c r="C172" s="12" t="s">
        <v>187</v>
      </c>
      <c r="D172" s="12"/>
      <c r="E172" s="13">
        <f aca="true" t="shared" si="3" ref="E172:G173">E173</f>
        <v>472.7</v>
      </c>
      <c r="F172" s="13">
        <f t="shared" si="3"/>
        <v>0</v>
      </c>
      <c r="G172" s="13">
        <f t="shared" si="3"/>
        <v>472.7</v>
      </c>
      <c r="H172" s="167"/>
      <c r="I172" s="167"/>
      <c r="J172" s="167"/>
    </row>
    <row r="173" spans="1:10" ht="31.5">
      <c r="A173" s="23" t="s">
        <v>39</v>
      </c>
      <c r="B173" s="28" t="s">
        <v>117</v>
      </c>
      <c r="C173" s="36" t="s">
        <v>205</v>
      </c>
      <c r="D173" s="22"/>
      <c r="E173" s="44">
        <f t="shared" si="3"/>
        <v>472.7</v>
      </c>
      <c r="F173" s="44">
        <f t="shared" si="3"/>
        <v>0</v>
      </c>
      <c r="G173" s="44">
        <f t="shared" si="3"/>
        <v>472.7</v>
      </c>
      <c r="H173" s="167"/>
      <c r="I173" s="167"/>
      <c r="J173" s="167"/>
    </row>
    <row r="174" spans="1:10" ht="31.5">
      <c r="A174" s="41" t="s">
        <v>16</v>
      </c>
      <c r="B174" s="43" t="s">
        <v>117</v>
      </c>
      <c r="C174" s="36" t="s">
        <v>205</v>
      </c>
      <c r="D174" s="22" t="s">
        <v>11</v>
      </c>
      <c r="E174" s="21">
        <v>472.7</v>
      </c>
      <c r="F174" s="21">
        <v>0</v>
      </c>
      <c r="G174" s="21">
        <f>E174+F174</f>
        <v>472.7</v>
      </c>
      <c r="H174" s="167"/>
      <c r="I174" s="167"/>
      <c r="J174" s="167"/>
    </row>
    <row r="175" spans="1:10" ht="31.5">
      <c r="A175" s="25" t="s">
        <v>138</v>
      </c>
      <c r="B175" s="103" t="s">
        <v>117</v>
      </c>
      <c r="C175" s="12" t="s">
        <v>206</v>
      </c>
      <c r="D175" s="12"/>
      <c r="E175" s="13">
        <f>E176+E178+E180</f>
        <v>150</v>
      </c>
      <c r="F175" s="13">
        <f>F176+F178+F180</f>
        <v>0</v>
      </c>
      <c r="G175" s="13">
        <f>G176+G178+G180</f>
        <v>150</v>
      </c>
      <c r="H175" s="167"/>
      <c r="I175" s="167"/>
      <c r="J175" s="167"/>
    </row>
    <row r="176" spans="1:10" ht="78.75">
      <c r="A176" s="41" t="s">
        <v>139</v>
      </c>
      <c r="B176" s="43" t="s">
        <v>117</v>
      </c>
      <c r="C176" s="36" t="s">
        <v>207</v>
      </c>
      <c r="D176" s="22"/>
      <c r="E176" s="21">
        <f>E177</f>
        <v>40</v>
      </c>
      <c r="F176" s="21">
        <f>F177</f>
        <v>0</v>
      </c>
      <c r="G176" s="21">
        <f>G177</f>
        <v>40</v>
      </c>
      <c r="H176" s="167"/>
      <c r="I176" s="167"/>
      <c r="J176" s="167"/>
    </row>
    <row r="177" spans="1:10" ht="31.5">
      <c r="A177" s="41" t="s">
        <v>16</v>
      </c>
      <c r="B177" s="43" t="s">
        <v>117</v>
      </c>
      <c r="C177" s="36" t="s">
        <v>207</v>
      </c>
      <c r="D177" s="22" t="s">
        <v>11</v>
      </c>
      <c r="E177" s="21">
        <v>40</v>
      </c>
      <c r="F177" s="21"/>
      <c r="G177" s="21">
        <f>E177+F177</f>
        <v>40</v>
      </c>
      <c r="H177" s="167"/>
      <c r="I177" s="167"/>
      <c r="J177" s="167"/>
    </row>
    <row r="178" spans="1:10" ht="63">
      <c r="A178" s="41" t="s">
        <v>140</v>
      </c>
      <c r="B178" s="43" t="s">
        <v>117</v>
      </c>
      <c r="C178" s="36" t="s">
        <v>208</v>
      </c>
      <c r="D178" s="22"/>
      <c r="E178" s="21">
        <f>E179</f>
        <v>70</v>
      </c>
      <c r="F178" s="21">
        <f>F179</f>
        <v>0</v>
      </c>
      <c r="G178" s="21">
        <f>G179</f>
        <v>70</v>
      </c>
      <c r="H178" s="167"/>
      <c r="I178" s="167"/>
      <c r="J178" s="167"/>
    </row>
    <row r="179" spans="1:10" ht="31.5">
      <c r="A179" s="41" t="s">
        <v>16</v>
      </c>
      <c r="B179" s="43" t="s">
        <v>117</v>
      </c>
      <c r="C179" s="36" t="s">
        <v>208</v>
      </c>
      <c r="D179" s="22" t="s">
        <v>11</v>
      </c>
      <c r="E179" s="21">
        <v>70</v>
      </c>
      <c r="F179" s="21"/>
      <c r="G179" s="21">
        <f>E179+F179</f>
        <v>70</v>
      </c>
      <c r="H179" s="167"/>
      <c r="I179" s="167"/>
      <c r="J179" s="167"/>
    </row>
    <row r="180" spans="1:10" ht="47.25">
      <c r="A180" s="41" t="s">
        <v>141</v>
      </c>
      <c r="B180" s="43" t="s">
        <v>117</v>
      </c>
      <c r="C180" s="36" t="s">
        <v>209</v>
      </c>
      <c r="D180" s="22"/>
      <c r="E180" s="21">
        <f>E181+E182</f>
        <v>40</v>
      </c>
      <c r="F180" s="21">
        <f>F181+F182</f>
        <v>0</v>
      </c>
      <c r="G180" s="21">
        <f>G181+G182</f>
        <v>40</v>
      </c>
      <c r="H180" s="167"/>
      <c r="I180" s="167"/>
      <c r="J180" s="167"/>
    </row>
    <row r="181" spans="1:10" ht="31.5">
      <c r="A181" s="41" t="s">
        <v>16</v>
      </c>
      <c r="B181" s="43" t="s">
        <v>117</v>
      </c>
      <c r="C181" s="36" t="s">
        <v>209</v>
      </c>
      <c r="D181" s="22" t="s">
        <v>11</v>
      </c>
      <c r="E181" s="21">
        <v>10</v>
      </c>
      <c r="F181" s="21"/>
      <c r="G181" s="21">
        <f>E181+F181</f>
        <v>10</v>
      </c>
      <c r="H181" s="167"/>
      <c r="I181" s="167"/>
      <c r="J181" s="167"/>
    </row>
    <row r="182" spans="1:10" ht="15.75">
      <c r="A182" s="41" t="s">
        <v>31</v>
      </c>
      <c r="B182" s="43" t="s">
        <v>117</v>
      </c>
      <c r="C182" s="36" t="s">
        <v>209</v>
      </c>
      <c r="D182" s="22" t="s">
        <v>20</v>
      </c>
      <c r="E182" s="21">
        <v>30</v>
      </c>
      <c r="F182" s="21"/>
      <c r="G182" s="21">
        <f>E182+F182</f>
        <v>30</v>
      </c>
      <c r="H182" s="167"/>
      <c r="I182" s="167"/>
      <c r="J182" s="167"/>
    </row>
    <row r="183" spans="1:10" ht="31.5">
      <c r="A183" s="101" t="s">
        <v>122</v>
      </c>
      <c r="B183" s="109" t="s">
        <v>117</v>
      </c>
      <c r="C183" s="95" t="s">
        <v>237</v>
      </c>
      <c r="D183" s="95" t="s">
        <v>0</v>
      </c>
      <c r="E183" s="102">
        <f>E184+E189+E198</f>
        <v>28878.1</v>
      </c>
      <c r="F183" s="102">
        <f>F184+F189+F198</f>
        <v>0</v>
      </c>
      <c r="G183" s="102">
        <f>G184+G189+G198</f>
        <v>28878.1</v>
      </c>
      <c r="H183" s="167"/>
      <c r="I183" s="167"/>
      <c r="J183" s="167"/>
    </row>
    <row r="184" spans="1:10" ht="31.5">
      <c r="A184" s="11" t="s">
        <v>105</v>
      </c>
      <c r="B184" s="103" t="s">
        <v>117</v>
      </c>
      <c r="C184" s="12" t="s">
        <v>238</v>
      </c>
      <c r="D184" s="12" t="s">
        <v>0</v>
      </c>
      <c r="E184" s="13">
        <f>E185+E187</f>
        <v>50</v>
      </c>
      <c r="F184" s="13">
        <f>F185+F187</f>
        <v>0</v>
      </c>
      <c r="G184" s="13">
        <f>G185+G187</f>
        <v>50</v>
      </c>
      <c r="H184" s="167"/>
      <c r="I184" s="167"/>
      <c r="J184" s="167"/>
    </row>
    <row r="185" spans="1:10" ht="63">
      <c r="A185" s="15" t="s">
        <v>65</v>
      </c>
      <c r="B185" s="28" t="s">
        <v>117</v>
      </c>
      <c r="C185" s="16" t="s">
        <v>239</v>
      </c>
      <c r="D185" s="8"/>
      <c r="E185" s="9">
        <f>E186</f>
        <v>1.4</v>
      </c>
      <c r="F185" s="9">
        <f>F186</f>
        <v>0</v>
      </c>
      <c r="G185" s="9">
        <f>G186</f>
        <v>1.4</v>
      </c>
      <c r="H185" s="167"/>
      <c r="I185" s="167"/>
      <c r="J185" s="167"/>
    </row>
    <row r="186" spans="1:10" ht="31.5">
      <c r="A186" s="41" t="s">
        <v>16</v>
      </c>
      <c r="B186" s="43" t="s">
        <v>117</v>
      </c>
      <c r="C186" s="16" t="s">
        <v>239</v>
      </c>
      <c r="D186" s="43" t="s">
        <v>11</v>
      </c>
      <c r="E186" s="44">
        <v>1.4</v>
      </c>
      <c r="F186" s="44"/>
      <c r="G186" s="44">
        <f>E186+F186</f>
        <v>1.4</v>
      </c>
      <c r="H186" s="167"/>
      <c r="I186" s="167"/>
      <c r="J186" s="167"/>
    </row>
    <row r="187" spans="1:10" ht="31.5">
      <c r="A187" s="41" t="s">
        <v>66</v>
      </c>
      <c r="B187" s="43" t="s">
        <v>117</v>
      </c>
      <c r="C187" s="16" t="s">
        <v>240</v>
      </c>
      <c r="D187" s="43"/>
      <c r="E187" s="44">
        <f>E188</f>
        <v>48.6</v>
      </c>
      <c r="F187" s="44">
        <f>F188</f>
        <v>0</v>
      </c>
      <c r="G187" s="44">
        <f>G188</f>
        <v>48.6</v>
      </c>
      <c r="H187" s="167"/>
      <c r="I187" s="167"/>
      <c r="J187" s="167"/>
    </row>
    <row r="188" spans="1:10" ht="63">
      <c r="A188" s="69" t="s">
        <v>18</v>
      </c>
      <c r="B188" s="43" t="s">
        <v>117</v>
      </c>
      <c r="C188" s="16" t="s">
        <v>240</v>
      </c>
      <c r="D188" s="43" t="s">
        <v>19</v>
      </c>
      <c r="E188" s="44">
        <v>48.6</v>
      </c>
      <c r="F188" s="44"/>
      <c r="G188" s="44">
        <f>E188+F188</f>
        <v>48.6</v>
      </c>
      <c r="H188" s="167"/>
      <c r="I188" s="167"/>
      <c r="J188" s="167"/>
    </row>
    <row r="189" spans="1:10" ht="47.25">
      <c r="A189" s="11" t="s">
        <v>106</v>
      </c>
      <c r="B189" s="103" t="s">
        <v>117</v>
      </c>
      <c r="C189" s="12" t="s">
        <v>189</v>
      </c>
      <c r="D189" s="12" t="s">
        <v>0</v>
      </c>
      <c r="E189" s="13">
        <f>E192+E194+E196+E190</f>
        <v>28648.1</v>
      </c>
      <c r="F189" s="13">
        <f>F192+F194+F196+F190</f>
        <v>0</v>
      </c>
      <c r="G189" s="13">
        <f>G192+G194+G196+G190</f>
        <v>28648.1</v>
      </c>
      <c r="H189" s="167"/>
      <c r="I189" s="167"/>
      <c r="J189" s="167"/>
    </row>
    <row r="190" spans="1:10" ht="110.25">
      <c r="A190" s="154" t="s">
        <v>83</v>
      </c>
      <c r="B190" s="28" t="s">
        <v>117</v>
      </c>
      <c r="C190" s="151" t="s">
        <v>342</v>
      </c>
      <c r="D190" s="150"/>
      <c r="E190" s="148">
        <f>E191</f>
        <v>10626</v>
      </c>
      <c r="F190" s="148">
        <f>F191</f>
        <v>0</v>
      </c>
      <c r="G190" s="148">
        <f>G191</f>
        <v>10626</v>
      </c>
      <c r="H190" s="167"/>
      <c r="I190" s="167"/>
      <c r="J190" s="167"/>
    </row>
    <row r="191" spans="1:10" ht="31.5">
      <c r="A191" s="149" t="s">
        <v>33</v>
      </c>
      <c r="B191" s="28" t="s">
        <v>117</v>
      </c>
      <c r="C191" s="150" t="s">
        <v>342</v>
      </c>
      <c r="D191" s="150" t="s">
        <v>28</v>
      </c>
      <c r="E191" s="148">
        <v>10626</v>
      </c>
      <c r="F191" s="148">
        <v>0</v>
      </c>
      <c r="G191" s="148">
        <f>E191+F191</f>
        <v>10626</v>
      </c>
      <c r="H191" s="163">
        <f>G191+G192</f>
        <v>23918.5</v>
      </c>
      <c r="I191" s="167"/>
      <c r="J191" s="167"/>
    </row>
    <row r="192" spans="1:10" ht="110.25">
      <c r="A192" s="75" t="s">
        <v>83</v>
      </c>
      <c r="B192" s="28" t="s">
        <v>117</v>
      </c>
      <c r="C192" s="16" t="s">
        <v>245</v>
      </c>
      <c r="D192" s="16"/>
      <c r="E192" s="18">
        <f>E193</f>
        <v>13292.5</v>
      </c>
      <c r="F192" s="18">
        <f>F193</f>
        <v>0</v>
      </c>
      <c r="G192" s="18">
        <f>G193</f>
        <v>13292.5</v>
      </c>
      <c r="H192" s="167"/>
      <c r="I192" s="167"/>
      <c r="J192" s="167"/>
    </row>
    <row r="193" spans="1:10" ht="31.5">
      <c r="A193" s="23" t="s">
        <v>33</v>
      </c>
      <c r="B193" s="43" t="s">
        <v>117</v>
      </c>
      <c r="C193" s="16" t="s">
        <v>245</v>
      </c>
      <c r="D193" s="43" t="s">
        <v>28</v>
      </c>
      <c r="E193" s="44">
        <v>13292.5</v>
      </c>
      <c r="F193" s="44">
        <v>0</v>
      </c>
      <c r="G193" s="44">
        <f>E193+F193</f>
        <v>13292.5</v>
      </c>
      <c r="H193" s="167"/>
      <c r="I193" s="167"/>
      <c r="J193" s="167"/>
    </row>
    <row r="194" spans="1:10" ht="78.75">
      <c r="A194" s="23" t="s">
        <v>85</v>
      </c>
      <c r="B194" s="43" t="s">
        <v>117</v>
      </c>
      <c r="C194" s="16" t="s">
        <v>244</v>
      </c>
      <c r="D194" s="43"/>
      <c r="E194" s="44">
        <f>E195</f>
        <v>2234.3999999999996</v>
      </c>
      <c r="F194" s="44">
        <f>F195</f>
        <v>0</v>
      </c>
      <c r="G194" s="44">
        <f>G195</f>
        <v>2234.3999999999996</v>
      </c>
      <c r="H194" s="167"/>
      <c r="I194" s="167"/>
      <c r="J194" s="167"/>
    </row>
    <row r="195" spans="1:10" ht="15.75">
      <c r="A195" s="41" t="s">
        <v>31</v>
      </c>
      <c r="B195" s="43" t="s">
        <v>117</v>
      </c>
      <c r="C195" s="16" t="s">
        <v>244</v>
      </c>
      <c r="D195" s="43" t="s">
        <v>20</v>
      </c>
      <c r="E195" s="44">
        <f>1466.1+768.3</f>
        <v>2234.3999999999996</v>
      </c>
      <c r="F195" s="44"/>
      <c r="G195" s="44">
        <f>E195+F195</f>
        <v>2234.3999999999996</v>
      </c>
      <c r="H195" s="167"/>
      <c r="I195" s="167"/>
      <c r="J195" s="167"/>
    </row>
    <row r="196" spans="1:10" ht="62.25" customHeight="1">
      <c r="A196" s="41" t="s">
        <v>316</v>
      </c>
      <c r="B196" s="43" t="s">
        <v>117</v>
      </c>
      <c r="C196" s="16" t="s">
        <v>296</v>
      </c>
      <c r="D196" s="43"/>
      <c r="E196" s="44">
        <f>E197</f>
        <v>2495.2</v>
      </c>
      <c r="F196" s="44">
        <f>F197</f>
        <v>0</v>
      </c>
      <c r="G196" s="44">
        <f>G197</f>
        <v>2495.2</v>
      </c>
      <c r="H196" s="167"/>
      <c r="I196" s="167"/>
      <c r="J196" s="167"/>
    </row>
    <row r="197" spans="1:10" ht="15.75">
      <c r="A197" s="41" t="s">
        <v>31</v>
      </c>
      <c r="B197" s="43" t="s">
        <v>117</v>
      </c>
      <c r="C197" s="16" t="s">
        <v>296</v>
      </c>
      <c r="D197" s="43" t="s">
        <v>20</v>
      </c>
      <c r="E197" s="44">
        <v>2495.2</v>
      </c>
      <c r="F197" s="44"/>
      <c r="G197" s="44">
        <f>E197+F197</f>
        <v>2495.2</v>
      </c>
      <c r="H197" s="167"/>
      <c r="I197" s="167"/>
      <c r="J197" s="167"/>
    </row>
    <row r="198" spans="1:10" ht="31.5">
      <c r="A198" s="11" t="s">
        <v>107</v>
      </c>
      <c r="B198" s="103" t="s">
        <v>117</v>
      </c>
      <c r="C198" s="12" t="s">
        <v>242</v>
      </c>
      <c r="D198" s="12" t="s">
        <v>0</v>
      </c>
      <c r="E198" s="13">
        <f>E199+E201</f>
        <v>180</v>
      </c>
      <c r="F198" s="13">
        <f>F199+F201</f>
        <v>0</v>
      </c>
      <c r="G198" s="13">
        <f>G199+G201</f>
        <v>180</v>
      </c>
      <c r="H198" s="167"/>
      <c r="I198" s="167"/>
      <c r="J198" s="167"/>
    </row>
    <row r="199" spans="1:10" ht="31.5">
      <c r="A199" s="15" t="s">
        <v>41</v>
      </c>
      <c r="B199" s="28" t="s">
        <v>117</v>
      </c>
      <c r="C199" s="16" t="s">
        <v>243</v>
      </c>
      <c r="D199" s="16"/>
      <c r="E199" s="18">
        <f>E200</f>
        <v>80</v>
      </c>
      <c r="F199" s="18">
        <f>F200</f>
        <v>0</v>
      </c>
      <c r="G199" s="18">
        <f>G200</f>
        <v>80</v>
      </c>
      <c r="H199" s="167"/>
      <c r="I199" s="167"/>
      <c r="J199" s="167"/>
    </row>
    <row r="200" spans="1:10" ht="31.5">
      <c r="A200" s="77" t="s">
        <v>13</v>
      </c>
      <c r="B200" s="43" t="s">
        <v>117</v>
      </c>
      <c r="C200" s="16" t="s">
        <v>243</v>
      </c>
      <c r="D200" s="43" t="s">
        <v>14</v>
      </c>
      <c r="E200" s="44">
        <v>80</v>
      </c>
      <c r="F200" s="44"/>
      <c r="G200" s="44">
        <f>E200+F200</f>
        <v>80</v>
      </c>
      <c r="H200" s="167"/>
      <c r="I200" s="167"/>
      <c r="J200" s="167"/>
    </row>
    <row r="201" spans="1:10" ht="47.25">
      <c r="A201" s="15" t="s">
        <v>318</v>
      </c>
      <c r="B201" s="43" t="s">
        <v>117</v>
      </c>
      <c r="C201" s="16" t="s">
        <v>299</v>
      </c>
      <c r="D201" s="16"/>
      <c r="E201" s="18">
        <f>E202</f>
        <v>100</v>
      </c>
      <c r="F201" s="38">
        <f>F202</f>
        <v>0</v>
      </c>
      <c r="G201" s="18">
        <f>G202</f>
        <v>100</v>
      </c>
      <c r="H201" s="167"/>
      <c r="I201" s="167"/>
      <c r="J201" s="167"/>
    </row>
    <row r="202" spans="1:10" ht="31.5">
      <c r="A202" s="77" t="s">
        <v>13</v>
      </c>
      <c r="B202" s="43" t="s">
        <v>117</v>
      </c>
      <c r="C202" s="16" t="s">
        <v>299</v>
      </c>
      <c r="D202" s="43" t="s">
        <v>14</v>
      </c>
      <c r="E202" s="44">
        <v>100</v>
      </c>
      <c r="F202" s="38"/>
      <c r="G202" s="44">
        <f>E202+F202</f>
        <v>100</v>
      </c>
      <c r="H202" s="167"/>
      <c r="I202" s="167"/>
      <c r="J202" s="167"/>
    </row>
    <row r="203" spans="1:10" ht="15.75">
      <c r="A203" s="94" t="s">
        <v>35</v>
      </c>
      <c r="B203" s="96" t="s">
        <v>117</v>
      </c>
      <c r="C203" s="96" t="s">
        <v>149</v>
      </c>
      <c r="D203" s="96" t="s">
        <v>0</v>
      </c>
      <c r="E203" s="110">
        <f>E204+E231+E235+E225+E211+E213+E223+E221+E215+E233+E227+E207+E209+E217+E219+E229</f>
        <v>27615.200000000004</v>
      </c>
      <c r="F203" s="110">
        <f>F204+F231+F235+F225+F211+F213+F223+F221+F215+F233+F227+F207+F209+F217+F219+F229</f>
        <v>2216.9</v>
      </c>
      <c r="G203" s="110">
        <f>G204+G231+G235+G225+G211+G213+G223+G221+G215+G233+G227+G207+G209+G217+G219+G229</f>
        <v>29832.100000000006</v>
      </c>
      <c r="H203" s="167"/>
      <c r="I203" s="167"/>
      <c r="J203" s="167"/>
    </row>
    <row r="204" spans="1:10" ht="31.5">
      <c r="A204" s="23" t="s">
        <v>77</v>
      </c>
      <c r="B204" s="28" t="s">
        <v>117</v>
      </c>
      <c r="C204" s="43" t="s">
        <v>157</v>
      </c>
      <c r="D204" s="68"/>
      <c r="E204" s="44">
        <f>E206+E205</f>
        <v>24471.4</v>
      </c>
      <c r="F204" s="44">
        <f>F206+F205</f>
        <v>2156.8</v>
      </c>
      <c r="G204" s="44">
        <f>G206+G205</f>
        <v>26628.2</v>
      </c>
      <c r="H204" s="167"/>
      <c r="I204" s="167"/>
      <c r="J204" s="167"/>
    </row>
    <row r="205" spans="1:10" ht="31.5">
      <c r="A205" s="48" t="s">
        <v>16</v>
      </c>
      <c r="B205" s="28" t="s">
        <v>117</v>
      </c>
      <c r="C205" s="43" t="s">
        <v>157</v>
      </c>
      <c r="D205" s="43" t="s">
        <v>11</v>
      </c>
      <c r="E205" s="44">
        <v>500</v>
      </c>
      <c r="F205" s="44"/>
      <c r="G205" s="44">
        <f>E205+F205</f>
        <v>500</v>
      </c>
      <c r="H205" s="167"/>
      <c r="I205" s="167"/>
      <c r="J205" s="167"/>
    </row>
    <row r="206" spans="1:10" ht="15.75">
      <c r="A206" s="48" t="s">
        <v>12</v>
      </c>
      <c r="B206" s="43" t="s">
        <v>117</v>
      </c>
      <c r="C206" s="43" t="s">
        <v>157</v>
      </c>
      <c r="D206" s="43" t="s">
        <v>15</v>
      </c>
      <c r="E206" s="44">
        <v>23971.4</v>
      </c>
      <c r="F206" s="38">
        <v>2156.8</v>
      </c>
      <c r="G206" s="44">
        <f>E206+F206</f>
        <v>26128.2</v>
      </c>
      <c r="H206" s="167"/>
      <c r="I206" s="167"/>
      <c r="J206" s="167"/>
    </row>
    <row r="207" spans="1:10" ht="141.75">
      <c r="A207" s="144" t="s">
        <v>383</v>
      </c>
      <c r="B207" s="43" t="s">
        <v>117</v>
      </c>
      <c r="C207" s="43" t="s">
        <v>369</v>
      </c>
      <c r="D207" s="43"/>
      <c r="E207" s="44">
        <f>E208</f>
        <v>2.6</v>
      </c>
      <c r="F207" s="44">
        <f>F208</f>
        <v>11.199999999999998</v>
      </c>
      <c r="G207" s="44">
        <f>G208</f>
        <v>13.799999999999997</v>
      </c>
      <c r="H207" s="167"/>
      <c r="I207" s="167"/>
      <c r="J207" s="167"/>
    </row>
    <row r="208" spans="1:10" ht="31.5">
      <c r="A208" s="48" t="s">
        <v>16</v>
      </c>
      <c r="B208" s="43" t="s">
        <v>117</v>
      </c>
      <c r="C208" s="43" t="s">
        <v>369</v>
      </c>
      <c r="D208" s="43" t="s">
        <v>11</v>
      </c>
      <c r="E208" s="44">
        <v>2.6</v>
      </c>
      <c r="F208" s="44">
        <f>5.9+2.8+1.1+0.7+0.7</f>
        <v>11.199999999999998</v>
      </c>
      <c r="G208" s="44">
        <f>E208+F208</f>
        <v>13.799999999999997</v>
      </c>
      <c r="H208" s="167"/>
      <c r="I208" s="167"/>
      <c r="J208" s="167"/>
    </row>
    <row r="209" spans="1:10" ht="63">
      <c r="A209" s="48" t="s">
        <v>371</v>
      </c>
      <c r="B209" s="43" t="s">
        <v>117</v>
      </c>
      <c r="C209" s="43" t="s">
        <v>370</v>
      </c>
      <c r="D209" s="43"/>
      <c r="E209" s="44">
        <f>E210</f>
        <v>9.3</v>
      </c>
      <c r="F209" s="44">
        <f>F210</f>
        <v>0</v>
      </c>
      <c r="G209" s="44">
        <f>G210</f>
        <v>9.3</v>
      </c>
      <c r="H209" s="167"/>
      <c r="I209" s="167"/>
      <c r="J209" s="167"/>
    </row>
    <row r="210" spans="1:10" ht="31.5">
      <c r="A210" s="48" t="s">
        <v>16</v>
      </c>
      <c r="B210" s="43" t="s">
        <v>117</v>
      </c>
      <c r="C210" s="43" t="s">
        <v>370</v>
      </c>
      <c r="D210" s="43" t="s">
        <v>11</v>
      </c>
      <c r="E210" s="44">
        <v>9.3</v>
      </c>
      <c r="F210" s="44"/>
      <c r="G210" s="44">
        <f>E210+F210</f>
        <v>9.3</v>
      </c>
      <c r="H210" s="167"/>
      <c r="I210" s="167"/>
      <c r="J210" s="167"/>
    </row>
    <row r="211" spans="1:10" ht="78.75">
      <c r="A211" s="48" t="s">
        <v>300</v>
      </c>
      <c r="B211" s="43" t="s">
        <v>117</v>
      </c>
      <c r="C211" s="43" t="s">
        <v>301</v>
      </c>
      <c r="D211" s="43"/>
      <c r="E211" s="44">
        <f>E212</f>
        <v>8.6</v>
      </c>
      <c r="F211" s="44">
        <f>F212</f>
        <v>0</v>
      </c>
      <c r="G211" s="44">
        <f>G212</f>
        <v>8.6</v>
      </c>
      <c r="H211" s="167"/>
      <c r="I211" s="167"/>
      <c r="J211" s="167"/>
    </row>
    <row r="212" spans="1:10" ht="31.5">
      <c r="A212" s="48" t="s">
        <v>16</v>
      </c>
      <c r="B212" s="43" t="s">
        <v>117</v>
      </c>
      <c r="C212" s="43" t="s">
        <v>301</v>
      </c>
      <c r="D212" s="43" t="s">
        <v>11</v>
      </c>
      <c r="E212" s="44">
        <v>8.6</v>
      </c>
      <c r="F212" s="44"/>
      <c r="G212" s="44">
        <f>E212+F212</f>
        <v>8.6</v>
      </c>
      <c r="H212" s="167"/>
      <c r="I212" s="167"/>
      <c r="J212" s="167"/>
    </row>
    <row r="213" spans="1:10" ht="78.75">
      <c r="A213" s="48" t="s">
        <v>302</v>
      </c>
      <c r="B213" s="43" t="s">
        <v>117</v>
      </c>
      <c r="C213" s="43" t="s">
        <v>303</v>
      </c>
      <c r="D213" s="43"/>
      <c r="E213" s="44">
        <f>E214</f>
        <v>8</v>
      </c>
      <c r="F213" s="44">
        <f>F214</f>
        <v>0</v>
      </c>
      <c r="G213" s="44">
        <f>G214</f>
        <v>8</v>
      </c>
      <c r="H213" s="167"/>
      <c r="I213" s="167"/>
      <c r="J213" s="167"/>
    </row>
    <row r="214" spans="1:10" ht="31.5">
      <c r="A214" s="48" t="s">
        <v>16</v>
      </c>
      <c r="B214" s="43" t="s">
        <v>117</v>
      </c>
      <c r="C214" s="43" t="s">
        <v>303</v>
      </c>
      <c r="D214" s="43" t="s">
        <v>11</v>
      </c>
      <c r="E214" s="44">
        <v>8</v>
      </c>
      <c r="F214" s="44"/>
      <c r="G214" s="44">
        <f>E214+F214</f>
        <v>8</v>
      </c>
      <c r="H214" s="167"/>
      <c r="I214" s="167"/>
      <c r="J214" s="167"/>
    </row>
    <row r="215" spans="1:10" ht="94.5">
      <c r="A215" s="144" t="s">
        <v>335</v>
      </c>
      <c r="B215" s="43" t="s">
        <v>117</v>
      </c>
      <c r="C215" s="43" t="s">
        <v>334</v>
      </c>
      <c r="D215" s="43"/>
      <c r="E215" s="44">
        <f>E216</f>
        <v>2.9</v>
      </c>
      <c r="F215" s="44">
        <f>F216</f>
        <v>0</v>
      </c>
      <c r="G215" s="44">
        <f>G216</f>
        <v>2.9</v>
      </c>
      <c r="H215" s="167"/>
      <c r="I215" s="167"/>
      <c r="J215" s="167"/>
    </row>
    <row r="216" spans="1:10" ht="31.5">
      <c r="A216" s="48" t="s">
        <v>16</v>
      </c>
      <c r="B216" s="43" t="s">
        <v>117</v>
      </c>
      <c r="C216" s="43" t="s">
        <v>334</v>
      </c>
      <c r="D216" s="43" t="s">
        <v>11</v>
      </c>
      <c r="E216" s="44">
        <v>2.9</v>
      </c>
      <c r="F216" s="44">
        <v>0</v>
      </c>
      <c r="G216" s="44">
        <f>E216+F216</f>
        <v>2.9</v>
      </c>
      <c r="H216" s="167"/>
      <c r="I216" s="167"/>
      <c r="J216" s="167"/>
    </row>
    <row r="217" spans="1:10" ht="94.5">
      <c r="A217" s="144" t="s">
        <v>373</v>
      </c>
      <c r="B217" s="43" t="s">
        <v>117</v>
      </c>
      <c r="C217" s="43" t="s">
        <v>372</v>
      </c>
      <c r="D217" s="43"/>
      <c r="E217" s="44">
        <f>E218</f>
        <v>5.9</v>
      </c>
      <c r="F217" s="44">
        <f>F218</f>
        <v>0</v>
      </c>
      <c r="G217" s="44">
        <f>G218</f>
        <v>5.9</v>
      </c>
      <c r="H217" s="167"/>
      <c r="I217" s="167"/>
      <c r="J217" s="167"/>
    </row>
    <row r="218" spans="1:10" ht="31.5">
      <c r="A218" s="48" t="s">
        <v>16</v>
      </c>
      <c r="B218" s="43" t="s">
        <v>117</v>
      </c>
      <c r="C218" s="43" t="s">
        <v>372</v>
      </c>
      <c r="D218" s="43" t="s">
        <v>11</v>
      </c>
      <c r="E218" s="44">
        <v>5.9</v>
      </c>
      <c r="F218" s="44"/>
      <c r="G218" s="44">
        <f>E218+F218</f>
        <v>5.9</v>
      </c>
      <c r="H218" s="167"/>
      <c r="I218" s="167"/>
      <c r="J218" s="167"/>
    </row>
    <row r="219" spans="1:10" ht="94.5">
      <c r="A219" s="48" t="s">
        <v>375</v>
      </c>
      <c r="B219" s="43" t="s">
        <v>117</v>
      </c>
      <c r="C219" s="43" t="s">
        <v>374</v>
      </c>
      <c r="D219" s="43"/>
      <c r="E219" s="44">
        <f>E220</f>
        <v>5.9</v>
      </c>
      <c r="F219" s="44">
        <f>F220</f>
        <v>0</v>
      </c>
      <c r="G219" s="44">
        <f>G220</f>
        <v>5.9</v>
      </c>
      <c r="H219" s="167"/>
      <c r="I219" s="167"/>
      <c r="J219" s="167"/>
    </row>
    <row r="220" spans="1:10" ht="31.5">
      <c r="A220" s="48" t="s">
        <v>16</v>
      </c>
      <c r="B220" s="43" t="s">
        <v>117</v>
      </c>
      <c r="C220" s="43" t="s">
        <v>374</v>
      </c>
      <c r="D220" s="43" t="s">
        <v>11</v>
      </c>
      <c r="E220" s="44">
        <v>5.9</v>
      </c>
      <c r="F220" s="44"/>
      <c r="G220" s="44">
        <f>E220+F220</f>
        <v>5.9</v>
      </c>
      <c r="H220" s="167"/>
      <c r="I220" s="167"/>
      <c r="J220" s="167"/>
    </row>
    <row r="221" spans="1:10" ht="78.75">
      <c r="A221" s="48" t="s">
        <v>332</v>
      </c>
      <c r="B221" s="43" t="s">
        <v>117</v>
      </c>
      <c r="C221" s="43" t="s">
        <v>331</v>
      </c>
      <c r="D221" s="43"/>
      <c r="E221" s="44">
        <f>E222</f>
        <v>60</v>
      </c>
      <c r="F221" s="44">
        <f>F222</f>
        <v>0</v>
      </c>
      <c r="G221" s="44">
        <f>G222</f>
        <v>60</v>
      </c>
      <c r="H221" s="167"/>
      <c r="I221" s="167"/>
      <c r="J221" s="167"/>
    </row>
    <row r="222" spans="1:10" ht="15.75">
      <c r="A222" s="47" t="s">
        <v>48</v>
      </c>
      <c r="B222" s="43" t="s">
        <v>117</v>
      </c>
      <c r="C222" s="43" t="s">
        <v>331</v>
      </c>
      <c r="D222" s="43" t="s">
        <v>49</v>
      </c>
      <c r="E222" s="44">
        <v>60</v>
      </c>
      <c r="F222" s="44"/>
      <c r="G222" s="44">
        <f>E222+F222</f>
        <v>60</v>
      </c>
      <c r="H222" s="167"/>
      <c r="I222" s="167"/>
      <c r="J222" s="167"/>
    </row>
    <row r="223" spans="1:10" ht="31.5">
      <c r="A223" s="48" t="s">
        <v>323</v>
      </c>
      <c r="B223" s="28" t="s">
        <v>117</v>
      </c>
      <c r="C223" s="43" t="s">
        <v>333</v>
      </c>
      <c r="D223" s="68"/>
      <c r="E223" s="44">
        <f>E224</f>
        <v>198.4</v>
      </c>
      <c r="F223" s="44">
        <f>F224</f>
        <v>0</v>
      </c>
      <c r="G223" s="44">
        <f>G224</f>
        <v>198.4</v>
      </c>
      <c r="H223" s="167"/>
      <c r="I223" s="167"/>
      <c r="J223" s="167"/>
    </row>
    <row r="224" spans="1:10" ht="31.5">
      <c r="A224" s="48" t="s">
        <v>16</v>
      </c>
      <c r="B224" s="43" t="s">
        <v>117</v>
      </c>
      <c r="C224" s="43" t="s">
        <v>333</v>
      </c>
      <c r="D224" s="43" t="s">
        <v>11</v>
      </c>
      <c r="E224" s="44">
        <v>198.4</v>
      </c>
      <c r="F224" s="44"/>
      <c r="G224" s="44">
        <f>E224+F224</f>
        <v>198.4</v>
      </c>
      <c r="H224" s="167"/>
      <c r="I224" s="167"/>
      <c r="J224" s="167"/>
    </row>
    <row r="225" spans="1:10" ht="47.25">
      <c r="A225" s="55" t="s">
        <v>283</v>
      </c>
      <c r="B225" s="43" t="s">
        <v>117</v>
      </c>
      <c r="C225" s="43" t="s">
        <v>282</v>
      </c>
      <c r="D225" s="43"/>
      <c r="E225" s="44">
        <f>E226</f>
        <v>500</v>
      </c>
      <c r="F225" s="44">
        <f>F226</f>
        <v>0</v>
      </c>
      <c r="G225" s="44">
        <f>G226</f>
        <v>500</v>
      </c>
      <c r="H225" s="167"/>
      <c r="I225" s="167"/>
      <c r="J225" s="167"/>
    </row>
    <row r="226" spans="1:10" ht="31.5">
      <c r="A226" s="48" t="s">
        <v>16</v>
      </c>
      <c r="B226" s="43" t="s">
        <v>117</v>
      </c>
      <c r="C226" s="43" t="s">
        <v>282</v>
      </c>
      <c r="D226" s="22" t="s">
        <v>11</v>
      </c>
      <c r="E226" s="44">
        <v>500</v>
      </c>
      <c r="F226" s="44"/>
      <c r="G226" s="44">
        <f>E226+F226</f>
        <v>500</v>
      </c>
      <c r="H226" s="167"/>
      <c r="I226" s="167"/>
      <c r="J226" s="167"/>
    </row>
    <row r="227" spans="1:10" ht="47.25">
      <c r="A227" s="48" t="s">
        <v>359</v>
      </c>
      <c r="B227" s="43" t="s">
        <v>117</v>
      </c>
      <c r="C227" s="43" t="s">
        <v>358</v>
      </c>
      <c r="D227" s="157"/>
      <c r="E227" s="44">
        <f>E228</f>
        <v>31.5</v>
      </c>
      <c r="F227" s="44">
        <f>F228</f>
        <v>0</v>
      </c>
      <c r="G227" s="44">
        <f>G228</f>
        <v>31.5</v>
      </c>
      <c r="H227" s="167"/>
      <c r="I227" s="167"/>
      <c r="J227" s="167"/>
    </row>
    <row r="228" spans="1:10" ht="31.5">
      <c r="A228" s="48" t="s">
        <v>16</v>
      </c>
      <c r="B228" s="43" t="s">
        <v>117</v>
      </c>
      <c r="C228" s="43" t="s">
        <v>358</v>
      </c>
      <c r="D228" s="22" t="s">
        <v>11</v>
      </c>
      <c r="E228" s="44">
        <v>31.5</v>
      </c>
      <c r="F228" s="44"/>
      <c r="G228" s="44">
        <f>E228+F228</f>
        <v>31.5</v>
      </c>
      <c r="H228" s="167"/>
      <c r="I228" s="167"/>
      <c r="J228" s="167"/>
    </row>
    <row r="229" spans="1:10" ht="47.25">
      <c r="A229" s="158" t="s">
        <v>388</v>
      </c>
      <c r="B229" s="43" t="s">
        <v>117</v>
      </c>
      <c r="C229" s="43" t="s">
        <v>389</v>
      </c>
      <c r="D229" s="22"/>
      <c r="E229" s="44"/>
      <c r="F229" s="44">
        <f>F230</f>
        <v>48.9</v>
      </c>
      <c r="G229" s="44">
        <f>G230</f>
        <v>48.9</v>
      </c>
      <c r="H229" s="167"/>
      <c r="I229" s="167"/>
      <c r="J229" s="167"/>
    </row>
    <row r="230" spans="1:10" ht="31.5">
      <c r="A230" s="41" t="s">
        <v>16</v>
      </c>
      <c r="B230" s="43" t="s">
        <v>117</v>
      </c>
      <c r="C230" s="43" t="s">
        <v>389</v>
      </c>
      <c r="D230" s="43" t="s">
        <v>11</v>
      </c>
      <c r="E230" s="44"/>
      <c r="F230" s="44">
        <v>48.9</v>
      </c>
      <c r="G230" s="44">
        <f>E230+F230</f>
        <v>48.9</v>
      </c>
      <c r="H230" s="167"/>
      <c r="I230" s="167"/>
      <c r="J230" s="167"/>
    </row>
    <row r="231" spans="1:10" ht="47.25">
      <c r="A231" s="48" t="s">
        <v>78</v>
      </c>
      <c r="B231" s="43" t="s">
        <v>117</v>
      </c>
      <c r="C231" s="43" t="s">
        <v>158</v>
      </c>
      <c r="D231" s="43"/>
      <c r="E231" s="49">
        <f>E232</f>
        <v>607.2</v>
      </c>
      <c r="F231" s="49">
        <f>F232</f>
        <v>0</v>
      </c>
      <c r="G231" s="49">
        <f>G232</f>
        <v>607.2</v>
      </c>
      <c r="H231" s="168"/>
      <c r="I231" s="168"/>
      <c r="J231" s="168"/>
    </row>
    <row r="232" spans="1:10" ht="15.75">
      <c r="A232" s="48" t="s">
        <v>31</v>
      </c>
      <c r="B232" s="43" t="s">
        <v>117</v>
      </c>
      <c r="C232" s="43" t="s">
        <v>158</v>
      </c>
      <c r="D232" s="43" t="s">
        <v>20</v>
      </c>
      <c r="E232" s="49">
        <v>607.2</v>
      </c>
      <c r="F232" s="49"/>
      <c r="G232" s="49">
        <f>E232+F232</f>
        <v>607.2</v>
      </c>
      <c r="H232" s="168"/>
      <c r="I232" s="168"/>
      <c r="J232" s="168"/>
    </row>
    <row r="233" spans="1:10" ht="15.75">
      <c r="A233" s="146" t="s">
        <v>336</v>
      </c>
      <c r="B233" s="43" t="s">
        <v>117</v>
      </c>
      <c r="C233" s="43" t="s">
        <v>337</v>
      </c>
      <c r="D233" s="147"/>
      <c r="E233" s="145">
        <f>E234</f>
        <v>1555</v>
      </c>
      <c r="F233" s="91">
        <f>F234</f>
        <v>0</v>
      </c>
      <c r="G233" s="145">
        <f>G234</f>
        <v>1555</v>
      </c>
      <c r="H233" s="168"/>
      <c r="I233" s="168"/>
      <c r="J233" s="168"/>
    </row>
    <row r="234" spans="1:10" ht="15.75">
      <c r="A234" s="48" t="s">
        <v>338</v>
      </c>
      <c r="B234" s="43" t="s">
        <v>117</v>
      </c>
      <c r="C234" s="43" t="s">
        <v>337</v>
      </c>
      <c r="D234" s="147" t="s">
        <v>339</v>
      </c>
      <c r="E234" s="145">
        <v>1555</v>
      </c>
      <c r="F234" s="91"/>
      <c r="G234" s="145">
        <f>E234+F234</f>
        <v>1555</v>
      </c>
      <c r="H234" s="168"/>
      <c r="I234" s="168"/>
      <c r="J234" s="168"/>
    </row>
    <row r="235" spans="1:10" ht="47.25">
      <c r="A235" s="88" t="s">
        <v>68</v>
      </c>
      <c r="B235" s="62">
        <v>923</v>
      </c>
      <c r="C235" s="62" t="s">
        <v>162</v>
      </c>
      <c r="D235" s="62"/>
      <c r="E235" s="91">
        <f>E236</f>
        <v>148.5</v>
      </c>
      <c r="F235" s="91">
        <f>F236</f>
        <v>0</v>
      </c>
      <c r="G235" s="91">
        <f>G236</f>
        <v>148.5</v>
      </c>
      <c r="H235" s="169"/>
      <c r="I235" s="168"/>
      <c r="J235" s="168"/>
    </row>
    <row r="236" spans="1:10" ht="15.75">
      <c r="A236" s="61" t="s">
        <v>12</v>
      </c>
      <c r="B236" s="63">
        <v>923</v>
      </c>
      <c r="C236" s="62" t="s">
        <v>162</v>
      </c>
      <c r="D236" s="63">
        <v>800</v>
      </c>
      <c r="E236" s="66">
        <v>148.5</v>
      </c>
      <c r="F236" s="66"/>
      <c r="G236" s="66">
        <f>E236+F236</f>
        <v>148.5</v>
      </c>
      <c r="H236" s="169"/>
      <c r="I236" s="168"/>
      <c r="J236" s="168"/>
    </row>
    <row r="237" spans="1:10" ht="31.5">
      <c r="A237" s="33" t="s">
        <v>123</v>
      </c>
      <c r="B237" s="34" t="s">
        <v>124</v>
      </c>
      <c r="C237" s="100"/>
      <c r="D237" s="100"/>
      <c r="E237" s="32">
        <f>E238+E274</f>
        <v>140778.6</v>
      </c>
      <c r="F237" s="32">
        <f>F238+F274</f>
        <v>7678.6</v>
      </c>
      <c r="G237" s="32">
        <f>G238+G274</f>
        <v>148457.2</v>
      </c>
      <c r="H237" s="169"/>
      <c r="I237" s="168"/>
      <c r="J237" s="168"/>
    </row>
    <row r="238" spans="1:10" ht="31.5">
      <c r="A238" s="101" t="s">
        <v>96</v>
      </c>
      <c r="B238" s="95" t="s">
        <v>124</v>
      </c>
      <c r="C238" s="95" t="s">
        <v>191</v>
      </c>
      <c r="D238" s="95" t="s">
        <v>0</v>
      </c>
      <c r="E238" s="102">
        <f>E239+E241+E244+E246+E248+E250+E254+E256+E252+E259+E261+E263+E265+E269</f>
        <v>139654.5</v>
      </c>
      <c r="F238" s="102">
        <f>F239+F241+F244+F246+F248+F250+F254+F256+F252+F259+F261+F263+F265+F269</f>
        <v>7678.6</v>
      </c>
      <c r="G238" s="102">
        <f>G239+G241+G244+G246+G248+G250+G254+G256+G252+G259+G261+G263+G265+G269</f>
        <v>147333.1</v>
      </c>
      <c r="H238" s="168"/>
      <c r="I238" s="168"/>
      <c r="J238" s="168"/>
    </row>
    <row r="239" spans="1:7" ht="31.5">
      <c r="A239" s="41" t="s">
        <v>58</v>
      </c>
      <c r="B239" s="43" t="s">
        <v>124</v>
      </c>
      <c r="C239" s="43" t="s">
        <v>190</v>
      </c>
      <c r="D239" s="43"/>
      <c r="E239" s="37">
        <f>E240</f>
        <v>27235.5</v>
      </c>
      <c r="F239" s="37">
        <f>F240</f>
        <v>5.1</v>
      </c>
      <c r="G239" s="37">
        <f>G240</f>
        <v>27240.6</v>
      </c>
    </row>
    <row r="240" spans="1:7" ht="31.5">
      <c r="A240" s="23" t="s">
        <v>13</v>
      </c>
      <c r="B240" s="43" t="s">
        <v>124</v>
      </c>
      <c r="C240" s="43" t="s">
        <v>190</v>
      </c>
      <c r="D240" s="43" t="s">
        <v>14</v>
      </c>
      <c r="E240" s="21">
        <v>27235.5</v>
      </c>
      <c r="F240" s="21">
        <v>5.1</v>
      </c>
      <c r="G240" s="21">
        <f>E240+F240</f>
        <v>27240.6</v>
      </c>
    </row>
    <row r="241" spans="1:7" ht="63">
      <c r="A241" s="23" t="s">
        <v>379</v>
      </c>
      <c r="B241" s="43" t="s">
        <v>124</v>
      </c>
      <c r="C241" s="43" t="s">
        <v>378</v>
      </c>
      <c r="D241" s="43"/>
      <c r="E241" s="21">
        <f>E243+E242</f>
        <v>6512</v>
      </c>
      <c r="F241" s="21">
        <f>F243+F242</f>
        <v>2447.9</v>
      </c>
      <c r="G241" s="21">
        <f>G243+G242</f>
        <v>8959.900000000001</v>
      </c>
    </row>
    <row r="242" spans="1:8" ht="15.75">
      <c r="A242" s="48" t="s">
        <v>48</v>
      </c>
      <c r="B242" s="43" t="s">
        <v>124</v>
      </c>
      <c r="C242" s="43" t="s">
        <v>378</v>
      </c>
      <c r="D242" s="43" t="s">
        <v>49</v>
      </c>
      <c r="E242" s="21">
        <v>1367.9</v>
      </c>
      <c r="F242" s="21">
        <v>480.4</v>
      </c>
      <c r="G242" s="21">
        <f>E242+F242</f>
        <v>1848.3000000000002</v>
      </c>
      <c r="H242" s="161"/>
    </row>
    <row r="243" spans="1:8" ht="31.5">
      <c r="A243" s="23" t="s">
        <v>13</v>
      </c>
      <c r="B243" s="43" t="s">
        <v>124</v>
      </c>
      <c r="C243" s="43" t="s">
        <v>378</v>
      </c>
      <c r="D243" s="43" t="s">
        <v>14</v>
      </c>
      <c r="E243" s="21">
        <v>5144.1</v>
      </c>
      <c r="F243" s="21">
        <f>1972.5-5.1+0.1</f>
        <v>1967.5</v>
      </c>
      <c r="G243" s="21">
        <f>E243+F243</f>
        <v>7111.6</v>
      </c>
      <c r="H243" s="161"/>
    </row>
    <row r="244" spans="1:8" ht="47.25">
      <c r="A244" s="23" t="s">
        <v>361</v>
      </c>
      <c r="B244" s="43" t="s">
        <v>124</v>
      </c>
      <c r="C244" s="43" t="s">
        <v>277</v>
      </c>
      <c r="D244" s="43"/>
      <c r="E244" s="21">
        <f>E245</f>
        <v>50</v>
      </c>
      <c r="F244" s="21">
        <f>F245</f>
        <v>0</v>
      </c>
      <c r="G244" s="21">
        <f>G245</f>
        <v>50</v>
      </c>
      <c r="H244" s="161"/>
    </row>
    <row r="245" spans="1:8" ht="31.5">
      <c r="A245" s="23" t="s">
        <v>13</v>
      </c>
      <c r="B245" s="43" t="s">
        <v>124</v>
      </c>
      <c r="C245" s="43" t="s">
        <v>277</v>
      </c>
      <c r="D245" s="43" t="s">
        <v>14</v>
      </c>
      <c r="E245" s="21">
        <v>50</v>
      </c>
      <c r="F245" s="21"/>
      <c r="G245" s="21">
        <f>E245+F245</f>
        <v>50</v>
      </c>
      <c r="H245" s="161"/>
    </row>
    <row r="246" spans="1:8" ht="15.75">
      <c r="A246" s="23" t="s">
        <v>312</v>
      </c>
      <c r="B246" s="43" t="s">
        <v>124</v>
      </c>
      <c r="C246" s="43" t="s">
        <v>313</v>
      </c>
      <c r="D246" s="43"/>
      <c r="E246" s="21">
        <f>E247</f>
        <v>215.4</v>
      </c>
      <c r="F246" s="21">
        <f>F247</f>
        <v>0</v>
      </c>
      <c r="G246" s="21">
        <f>G247</f>
        <v>215.4</v>
      </c>
      <c r="H246" s="161"/>
    </row>
    <row r="247" spans="1:8" ht="31.5">
      <c r="A247" s="77" t="s">
        <v>13</v>
      </c>
      <c r="B247" s="43" t="s">
        <v>124</v>
      </c>
      <c r="C247" s="43" t="s">
        <v>313</v>
      </c>
      <c r="D247" s="43" t="s">
        <v>14</v>
      </c>
      <c r="E247" s="21">
        <v>215.4</v>
      </c>
      <c r="F247" s="21"/>
      <c r="G247" s="21">
        <f>E247+F247</f>
        <v>215.4</v>
      </c>
      <c r="H247" s="161"/>
    </row>
    <row r="248" spans="1:8" ht="31.5">
      <c r="A248" s="23" t="s">
        <v>363</v>
      </c>
      <c r="B248" s="43" t="s">
        <v>124</v>
      </c>
      <c r="C248" s="43" t="s">
        <v>360</v>
      </c>
      <c r="D248" s="43"/>
      <c r="E248" s="21">
        <f>E249</f>
        <v>918</v>
      </c>
      <c r="F248" s="21">
        <f>F249</f>
        <v>0</v>
      </c>
      <c r="G248" s="21">
        <f>G249</f>
        <v>918</v>
      </c>
      <c r="H248" s="161"/>
    </row>
    <row r="249" spans="1:8" ht="31.5">
      <c r="A249" s="23" t="s">
        <v>13</v>
      </c>
      <c r="B249" s="43" t="s">
        <v>124</v>
      </c>
      <c r="C249" s="43" t="s">
        <v>360</v>
      </c>
      <c r="D249" s="43" t="s">
        <v>14</v>
      </c>
      <c r="E249" s="21">
        <v>918</v>
      </c>
      <c r="F249" s="21"/>
      <c r="G249" s="21">
        <f>E249+F249</f>
        <v>918</v>
      </c>
      <c r="H249" s="161"/>
    </row>
    <row r="250" spans="1:7" ht="31.5">
      <c r="A250" s="41" t="s">
        <v>60</v>
      </c>
      <c r="B250" s="43" t="s">
        <v>124</v>
      </c>
      <c r="C250" s="43" t="s">
        <v>192</v>
      </c>
      <c r="D250" s="43"/>
      <c r="E250" s="44">
        <f>E251</f>
        <v>43707.9</v>
      </c>
      <c r="F250" s="44">
        <f>F251</f>
        <v>0</v>
      </c>
      <c r="G250" s="44">
        <f>G251</f>
        <v>43707.9</v>
      </c>
    </row>
    <row r="251" spans="1:7" ht="31.5">
      <c r="A251" s="77" t="s">
        <v>13</v>
      </c>
      <c r="B251" s="43" t="s">
        <v>124</v>
      </c>
      <c r="C251" s="43" t="s">
        <v>192</v>
      </c>
      <c r="D251" s="43" t="s">
        <v>14</v>
      </c>
      <c r="E251" s="44">
        <v>43707.9</v>
      </c>
      <c r="F251" s="44"/>
      <c r="G251" s="44">
        <f>E251+F251</f>
        <v>43707.9</v>
      </c>
    </row>
    <row r="252" spans="1:7" ht="31.5">
      <c r="A252" s="23" t="s">
        <v>363</v>
      </c>
      <c r="B252" s="43" t="s">
        <v>124</v>
      </c>
      <c r="C252" s="43" t="s">
        <v>314</v>
      </c>
      <c r="D252" s="43"/>
      <c r="E252" s="44">
        <f>E253</f>
        <v>152.4</v>
      </c>
      <c r="F252" s="44">
        <f>F253</f>
        <v>0</v>
      </c>
      <c r="G252" s="44">
        <f>G253</f>
        <v>152.4</v>
      </c>
    </row>
    <row r="253" spans="1:7" ht="31.5">
      <c r="A253" s="23" t="s">
        <v>13</v>
      </c>
      <c r="B253" s="43" t="s">
        <v>124</v>
      </c>
      <c r="C253" s="43" t="s">
        <v>314</v>
      </c>
      <c r="D253" s="43" t="s">
        <v>14</v>
      </c>
      <c r="E253" s="44">
        <v>152.4</v>
      </c>
      <c r="F253" s="44"/>
      <c r="G253" s="44">
        <f>E253+F253</f>
        <v>152.4</v>
      </c>
    </row>
    <row r="254" spans="1:7" ht="31.5">
      <c r="A254" s="23" t="s">
        <v>351</v>
      </c>
      <c r="B254" s="43" t="s">
        <v>124</v>
      </c>
      <c r="C254" s="43" t="s">
        <v>320</v>
      </c>
      <c r="D254" s="43"/>
      <c r="E254" s="44">
        <f>E255</f>
        <v>303.5</v>
      </c>
      <c r="F254" s="44">
        <f>F255</f>
        <v>0</v>
      </c>
      <c r="G254" s="44">
        <f>G255</f>
        <v>303.5</v>
      </c>
    </row>
    <row r="255" spans="1:7" ht="31.5">
      <c r="A255" s="23" t="s">
        <v>13</v>
      </c>
      <c r="B255" s="43" t="s">
        <v>124</v>
      </c>
      <c r="C255" s="43" t="s">
        <v>320</v>
      </c>
      <c r="D255" s="43" t="s">
        <v>14</v>
      </c>
      <c r="E255" s="44">
        <v>303.5</v>
      </c>
      <c r="F255" s="44">
        <v>0</v>
      </c>
      <c r="G255" s="44">
        <f>E255+F255</f>
        <v>303.5</v>
      </c>
    </row>
    <row r="256" spans="1:7" ht="63">
      <c r="A256" s="23" t="s">
        <v>379</v>
      </c>
      <c r="B256" s="43" t="s">
        <v>124</v>
      </c>
      <c r="C256" s="43" t="s">
        <v>380</v>
      </c>
      <c r="D256" s="43"/>
      <c r="E256" s="44">
        <f>E258+E257</f>
        <v>8733.7</v>
      </c>
      <c r="F256" s="44">
        <f>F258+F257</f>
        <v>3371.5</v>
      </c>
      <c r="G256" s="44">
        <f>G258+G257</f>
        <v>12105.2</v>
      </c>
    </row>
    <row r="257" spans="1:7" ht="15.75">
      <c r="A257" s="23" t="s">
        <v>48</v>
      </c>
      <c r="B257" s="43" t="s">
        <v>124</v>
      </c>
      <c r="C257" s="43" t="s">
        <v>380</v>
      </c>
      <c r="D257" s="43" t="s">
        <v>49</v>
      </c>
      <c r="E257" s="44">
        <v>1295.9</v>
      </c>
      <c r="F257" s="44">
        <v>339.2</v>
      </c>
      <c r="G257" s="44">
        <f>E257+F257</f>
        <v>1635.1000000000001</v>
      </c>
    </row>
    <row r="258" spans="1:7" ht="31.5">
      <c r="A258" s="23" t="s">
        <v>13</v>
      </c>
      <c r="B258" s="43" t="s">
        <v>124</v>
      </c>
      <c r="C258" s="43" t="s">
        <v>380</v>
      </c>
      <c r="D258" s="43" t="s">
        <v>14</v>
      </c>
      <c r="E258" s="44">
        <v>7437.8</v>
      </c>
      <c r="F258" s="44">
        <f>2890.5+141.9-0.1</f>
        <v>3032.3</v>
      </c>
      <c r="G258" s="44">
        <f>E258+F258</f>
        <v>10470.1</v>
      </c>
    </row>
    <row r="259" spans="1:7" ht="33.75" customHeight="1">
      <c r="A259" s="41" t="s">
        <v>59</v>
      </c>
      <c r="B259" s="43" t="s">
        <v>124</v>
      </c>
      <c r="C259" s="43" t="s">
        <v>193</v>
      </c>
      <c r="D259" s="43"/>
      <c r="E259" s="44">
        <f>E260</f>
        <v>21036.8</v>
      </c>
      <c r="F259" s="44">
        <f>F260</f>
        <v>0</v>
      </c>
      <c r="G259" s="44">
        <f>G260</f>
        <v>21036.8</v>
      </c>
    </row>
    <row r="260" spans="1:7" ht="31.5">
      <c r="A260" s="126" t="s">
        <v>13</v>
      </c>
      <c r="B260" s="43" t="s">
        <v>124</v>
      </c>
      <c r="C260" s="43" t="s">
        <v>193</v>
      </c>
      <c r="D260" s="43" t="s">
        <v>14</v>
      </c>
      <c r="E260" s="44">
        <v>21036.8</v>
      </c>
      <c r="F260" s="44"/>
      <c r="G260" s="44">
        <f>E260+F260</f>
        <v>21036.8</v>
      </c>
    </row>
    <row r="261" spans="1:7" ht="63">
      <c r="A261" s="23" t="s">
        <v>376</v>
      </c>
      <c r="B261" s="43" t="s">
        <v>124</v>
      </c>
      <c r="C261" s="43" t="s">
        <v>381</v>
      </c>
      <c r="D261" s="43"/>
      <c r="E261" s="44">
        <f>E262</f>
        <v>1431.6</v>
      </c>
      <c r="F261" s="44">
        <f>F262</f>
        <v>584.1</v>
      </c>
      <c r="G261" s="44">
        <f>G262</f>
        <v>2015.6999999999998</v>
      </c>
    </row>
    <row r="262" spans="1:7" ht="31.5">
      <c r="A262" s="126" t="s">
        <v>13</v>
      </c>
      <c r="B262" s="43" t="s">
        <v>124</v>
      </c>
      <c r="C262" s="43" t="s">
        <v>381</v>
      </c>
      <c r="D262" s="43" t="s">
        <v>14</v>
      </c>
      <c r="E262" s="44">
        <v>1431.6</v>
      </c>
      <c r="F262" s="44">
        <v>584.1</v>
      </c>
      <c r="G262" s="44">
        <f>E262+F262</f>
        <v>2015.6999999999998</v>
      </c>
    </row>
    <row r="263" spans="1:7" ht="15.75">
      <c r="A263" s="41" t="s">
        <v>261</v>
      </c>
      <c r="B263" s="43" t="s">
        <v>124</v>
      </c>
      <c r="C263" s="43" t="s">
        <v>262</v>
      </c>
      <c r="D263" s="43"/>
      <c r="E263" s="44">
        <f>E264</f>
        <v>20</v>
      </c>
      <c r="F263" s="44">
        <f>F264</f>
        <v>0</v>
      </c>
      <c r="G263" s="44">
        <f>G264</f>
        <v>20</v>
      </c>
    </row>
    <row r="264" spans="1:7" ht="15.75">
      <c r="A264" s="41" t="s">
        <v>31</v>
      </c>
      <c r="B264" s="43" t="s">
        <v>124</v>
      </c>
      <c r="C264" s="43" t="s">
        <v>262</v>
      </c>
      <c r="D264" s="43" t="s">
        <v>20</v>
      </c>
      <c r="E264" s="44">
        <v>20</v>
      </c>
      <c r="F264" s="44"/>
      <c r="G264" s="44">
        <f>E264+F264</f>
        <v>20</v>
      </c>
    </row>
    <row r="265" spans="1:7" ht="15.75">
      <c r="A265" s="41" t="s">
        <v>26</v>
      </c>
      <c r="B265" s="43" t="s">
        <v>124</v>
      </c>
      <c r="C265" s="43" t="s">
        <v>194</v>
      </c>
      <c r="D265" s="43"/>
      <c r="E265" s="44">
        <f>E267+E266+E268</f>
        <v>6630.000000000001</v>
      </c>
      <c r="F265" s="44">
        <f>F267+F266+F268</f>
        <v>-34.69999999999999</v>
      </c>
      <c r="G265" s="44">
        <f>G267+G266+G268</f>
        <v>6595.300000000001</v>
      </c>
    </row>
    <row r="266" spans="1:7" ht="63">
      <c r="A266" s="23" t="s">
        <v>18</v>
      </c>
      <c r="B266" s="43" t="s">
        <v>124</v>
      </c>
      <c r="C266" s="43" t="s">
        <v>194</v>
      </c>
      <c r="D266" s="43" t="s">
        <v>19</v>
      </c>
      <c r="E266" s="44">
        <v>5779.6</v>
      </c>
      <c r="F266" s="44">
        <f>-315.2-158.2</f>
        <v>-473.4</v>
      </c>
      <c r="G266" s="44">
        <f>E266+F266</f>
        <v>5306.200000000001</v>
      </c>
    </row>
    <row r="267" spans="1:7" ht="31.5">
      <c r="A267" s="58" t="s">
        <v>16</v>
      </c>
      <c r="B267" s="43" t="s">
        <v>124</v>
      </c>
      <c r="C267" s="43" t="s">
        <v>194</v>
      </c>
      <c r="D267" s="43" t="s">
        <v>11</v>
      </c>
      <c r="E267" s="44">
        <v>826.3</v>
      </c>
      <c r="F267" s="44">
        <f>315.2+123.5-40</f>
        <v>398.7</v>
      </c>
      <c r="G267" s="44">
        <f>E267+F267</f>
        <v>1225</v>
      </c>
    </row>
    <row r="268" spans="1:7" ht="15.75">
      <c r="A268" s="58" t="s">
        <v>12</v>
      </c>
      <c r="B268" s="43" t="s">
        <v>124</v>
      </c>
      <c r="C268" s="43" t="s">
        <v>194</v>
      </c>
      <c r="D268" s="43" t="s">
        <v>15</v>
      </c>
      <c r="E268" s="44">
        <v>24.1</v>
      </c>
      <c r="F268" s="44">
        <v>40</v>
      </c>
      <c r="G268" s="44">
        <f>E268+F268</f>
        <v>64.1</v>
      </c>
    </row>
    <row r="269" spans="1:7" ht="31.5">
      <c r="A269" s="41" t="s">
        <v>57</v>
      </c>
      <c r="B269" s="43" t="s">
        <v>124</v>
      </c>
      <c r="C269" s="43" t="s">
        <v>195</v>
      </c>
      <c r="D269" s="43"/>
      <c r="E269" s="44">
        <f>E270+E271+E272+E273</f>
        <v>22707.7</v>
      </c>
      <c r="F269" s="44">
        <f>F270+F271+F272+F273</f>
        <v>1304.7</v>
      </c>
      <c r="G269" s="44">
        <f>G270+G271+G272+G273</f>
        <v>24012.4</v>
      </c>
    </row>
    <row r="270" spans="1:7" ht="63">
      <c r="A270" s="23" t="s">
        <v>18</v>
      </c>
      <c r="B270" s="43" t="s">
        <v>124</v>
      </c>
      <c r="C270" s="43" t="s">
        <v>195</v>
      </c>
      <c r="D270" s="43" t="s">
        <v>19</v>
      </c>
      <c r="E270" s="44">
        <v>21801.2</v>
      </c>
      <c r="F270" s="44">
        <f>40.2+1445.4</f>
        <v>1485.6000000000001</v>
      </c>
      <c r="G270" s="44">
        <f>E270+F270</f>
        <v>23286.8</v>
      </c>
    </row>
    <row r="271" spans="1:7" ht="31.5">
      <c r="A271" s="58" t="s">
        <v>16</v>
      </c>
      <c r="B271" s="43" t="s">
        <v>124</v>
      </c>
      <c r="C271" s="43" t="s">
        <v>195</v>
      </c>
      <c r="D271" s="43" t="s">
        <v>11</v>
      </c>
      <c r="E271" s="44">
        <v>798.8</v>
      </c>
      <c r="F271" s="44">
        <f>-4.2-160.3</f>
        <v>-164.5</v>
      </c>
      <c r="G271" s="44">
        <f>E271+F271</f>
        <v>634.3</v>
      </c>
    </row>
    <row r="272" spans="1:7" ht="15.75">
      <c r="A272" s="41" t="s">
        <v>31</v>
      </c>
      <c r="B272" s="43" t="s">
        <v>124</v>
      </c>
      <c r="C272" s="43" t="s">
        <v>195</v>
      </c>
      <c r="D272" s="43" t="s">
        <v>20</v>
      </c>
      <c r="E272" s="44">
        <v>90.4</v>
      </c>
      <c r="F272" s="44"/>
      <c r="G272" s="44">
        <f>E272+F272</f>
        <v>90.4</v>
      </c>
    </row>
    <row r="273" spans="1:7" ht="15.75">
      <c r="A273" s="58" t="s">
        <v>12</v>
      </c>
      <c r="B273" s="43" t="s">
        <v>124</v>
      </c>
      <c r="C273" s="43" t="s">
        <v>195</v>
      </c>
      <c r="D273" s="43" t="s">
        <v>15</v>
      </c>
      <c r="E273" s="44">
        <v>17.3</v>
      </c>
      <c r="F273" s="44">
        <f>-1.3-15.1</f>
        <v>-16.4</v>
      </c>
      <c r="G273" s="44">
        <f>E273+F273</f>
        <v>0.9000000000000021</v>
      </c>
    </row>
    <row r="274" spans="1:7" ht="15.75">
      <c r="A274" s="94" t="s">
        <v>35</v>
      </c>
      <c r="B274" s="96" t="s">
        <v>125</v>
      </c>
      <c r="C274" s="96" t="s">
        <v>149</v>
      </c>
      <c r="D274" s="96"/>
      <c r="E274" s="97">
        <f aca="true" t="shared" si="4" ref="E274:G275">E275</f>
        <v>1124.1</v>
      </c>
      <c r="F274" s="97">
        <f t="shared" si="4"/>
        <v>0</v>
      </c>
      <c r="G274" s="97">
        <f t="shared" si="4"/>
        <v>1124.1</v>
      </c>
    </row>
    <row r="275" spans="1:7" ht="63">
      <c r="A275" s="48" t="s">
        <v>291</v>
      </c>
      <c r="B275" s="43" t="s">
        <v>124</v>
      </c>
      <c r="C275" s="43" t="s">
        <v>284</v>
      </c>
      <c r="D275" s="43"/>
      <c r="E275" s="44">
        <f t="shared" si="4"/>
        <v>1124.1</v>
      </c>
      <c r="F275" s="44">
        <f t="shared" si="4"/>
        <v>0</v>
      </c>
      <c r="G275" s="44">
        <f t="shared" si="4"/>
        <v>1124.1</v>
      </c>
    </row>
    <row r="276" spans="1:7" ht="31.5">
      <c r="A276" s="85" t="s">
        <v>13</v>
      </c>
      <c r="B276" s="43" t="s">
        <v>124</v>
      </c>
      <c r="C276" s="43" t="s">
        <v>284</v>
      </c>
      <c r="D276" s="43" t="s">
        <v>14</v>
      </c>
      <c r="E276" s="44">
        <v>1124.1</v>
      </c>
      <c r="F276" s="44"/>
      <c r="G276" s="44">
        <f>E276+F276</f>
        <v>1124.1</v>
      </c>
    </row>
    <row r="277" spans="1:7" ht="31.5">
      <c r="A277" s="33" t="s">
        <v>126</v>
      </c>
      <c r="B277" s="34" t="s">
        <v>127</v>
      </c>
      <c r="C277" s="100"/>
      <c r="D277" s="111"/>
      <c r="E277" s="32">
        <f>E278+E290+E304</f>
        <v>304460.1</v>
      </c>
      <c r="F277" s="32">
        <f>F278+F290+F304</f>
        <v>-13321.1</v>
      </c>
      <c r="G277" s="32">
        <f>G278+G290+G304</f>
        <v>291139</v>
      </c>
    </row>
    <row r="278" spans="1:7" ht="47.25">
      <c r="A278" s="101" t="s">
        <v>75</v>
      </c>
      <c r="B278" s="96" t="s">
        <v>127</v>
      </c>
      <c r="C278" s="95" t="s">
        <v>246</v>
      </c>
      <c r="D278" s="95" t="s">
        <v>0</v>
      </c>
      <c r="E278" s="102">
        <f>E279+E282</f>
        <v>281534.8</v>
      </c>
      <c r="F278" s="102">
        <f>F279+F282</f>
        <v>-13321.1</v>
      </c>
      <c r="G278" s="102">
        <f>G279+G282</f>
        <v>268213.7</v>
      </c>
    </row>
    <row r="279" spans="1:7" ht="31.5">
      <c r="A279" s="11" t="s">
        <v>89</v>
      </c>
      <c r="B279" s="103" t="s">
        <v>127</v>
      </c>
      <c r="C279" s="12" t="s">
        <v>247</v>
      </c>
      <c r="D279" s="12" t="s">
        <v>0</v>
      </c>
      <c r="E279" s="13">
        <f aca="true" t="shared" si="5" ref="E279:G280">E280</f>
        <v>7234.7</v>
      </c>
      <c r="F279" s="13">
        <f t="shared" si="5"/>
        <v>0</v>
      </c>
      <c r="G279" s="13">
        <f t="shared" si="5"/>
        <v>7234.7</v>
      </c>
    </row>
    <row r="280" spans="1:7" ht="31.5">
      <c r="A280" s="24" t="s">
        <v>79</v>
      </c>
      <c r="B280" s="43" t="s">
        <v>127</v>
      </c>
      <c r="C280" s="22" t="s">
        <v>258</v>
      </c>
      <c r="D280" s="22"/>
      <c r="E280" s="21">
        <f t="shared" si="5"/>
        <v>7234.7</v>
      </c>
      <c r="F280" s="21">
        <f t="shared" si="5"/>
        <v>0</v>
      </c>
      <c r="G280" s="21">
        <f t="shared" si="5"/>
        <v>7234.7</v>
      </c>
    </row>
    <row r="281" spans="1:7" ht="31.5">
      <c r="A281" s="55" t="s">
        <v>16</v>
      </c>
      <c r="B281" s="43" t="s">
        <v>127</v>
      </c>
      <c r="C281" s="22" t="s">
        <v>258</v>
      </c>
      <c r="D281" s="22" t="s">
        <v>11</v>
      </c>
      <c r="E281" s="21">
        <v>7234.7</v>
      </c>
      <c r="F281" s="21"/>
      <c r="G281" s="21">
        <f>E281+F281</f>
        <v>7234.7</v>
      </c>
    </row>
    <row r="282" spans="1:7" ht="47.25">
      <c r="A282" s="11" t="s">
        <v>118</v>
      </c>
      <c r="B282" s="103" t="s">
        <v>127</v>
      </c>
      <c r="C282" s="12" t="s">
        <v>250</v>
      </c>
      <c r="D282" s="12" t="s">
        <v>0</v>
      </c>
      <c r="E282" s="120">
        <f>E287+E283+E285</f>
        <v>274300.1</v>
      </c>
      <c r="F282" s="120">
        <f>F287+F283+F285</f>
        <v>-13321.1</v>
      </c>
      <c r="G282" s="120">
        <f>G287+G283+G285</f>
        <v>260979</v>
      </c>
    </row>
    <row r="283" spans="1:7" ht="78.75">
      <c r="A283" s="139" t="s">
        <v>306</v>
      </c>
      <c r="B283" s="43" t="s">
        <v>127</v>
      </c>
      <c r="C283" s="43" t="s">
        <v>308</v>
      </c>
      <c r="D283" s="136"/>
      <c r="E283" s="137">
        <f>E284</f>
        <v>188115.6</v>
      </c>
      <c r="F283" s="137">
        <f>F284</f>
        <v>-10740.2</v>
      </c>
      <c r="G283" s="137">
        <f>G284</f>
        <v>177375.4</v>
      </c>
    </row>
    <row r="284" spans="1:7" ht="15.75">
      <c r="A284" s="139" t="s">
        <v>12</v>
      </c>
      <c r="B284" s="43" t="s">
        <v>127</v>
      </c>
      <c r="C284" s="43" t="s">
        <v>308</v>
      </c>
      <c r="D284" s="136" t="s">
        <v>15</v>
      </c>
      <c r="E284" s="137">
        <v>188115.6</v>
      </c>
      <c r="F284" s="137">
        <f>-987.5-6884.9-2867.8</f>
        <v>-10740.2</v>
      </c>
      <c r="G284" s="137">
        <f>E284+F284</f>
        <v>177375.4</v>
      </c>
    </row>
    <row r="285" spans="1:7" ht="78.75">
      <c r="A285" s="139" t="s">
        <v>306</v>
      </c>
      <c r="B285" s="43" t="s">
        <v>127</v>
      </c>
      <c r="C285" s="43" t="s">
        <v>307</v>
      </c>
      <c r="D285" s="136"/>
      <c r="E285" s="137">
        <f>E286</f>
        <v>73760.9</v>
      </c>
      <c r="F285" s="137">
        <f>F286</f>
        <v>-2580.8999999999996</v>
      </c>
      <c r="G285" s="137">
        <f>G286</f>
        <v>71180</v>
      </c>
    </row>
    <row r="286" spans="1:7" ht="15.75">
      <c r="A286" s="139" t="s">
        <v>12</v>
      </c>
      <c r="B286" s="43" t="s">
        <v>127</v>
      </c>
      <c r="C286" s="43" t="s">
        <v>307</v>
      </c>
      <c r="D286" s="136" t="s">
        <v>15</v>
      </c>
      <c r="E286" s="137">
        <v>73760.9</v>
      </c>
      <c r="F286" s="137">
        <f>-780.3-1800.6</f>
        <v>-2580.8999999999996</v>
      </c>
      <c r="G286" s="137">
        <f>E286+F286</f>
        <v>71180</v>
      </c>
    </row>
    <row r="287" spans="1:7" ht="78.75">
      <c r="A287" s="23" t="s">
        <v>263</v>
      </c>
      <c r="B287" s="43" t="s">
        <v>127</v>
      </c>
      <c r="C287" s="43" t="s">
        <v>268</v>
      </c>
      <c r="D287" s="43"/>
      <c r="E287" s="21">
        <f>E289+E288</f>
        <v>12423.6</v>
      </c>
      <c r="F287" s="21">
        <f>F289+F288</f>
        <v>0</v>
      </c>
      <c r="G287" s="21">
        <f>G289+G288</f>
        <v>12423.6</v>
      </c>
    </row>
    <row r="288" spans="1:7" ht="31.5">
      <c r="A288" s="46" t="s">
        <v>16</v>
      </c>
      <c r="B288" s="43" t="s">
        <v>127</v>
      </c>
      <c r="C288" s="43" t="s">
        <v>268</v>
      </c>
      <c r="D288" s="43" t="s">
        <v>11</v>
      </c>
      <c r="E288" s="21">
        <v>297.4</v>
      </c>
      <c r="F288" s="21"/>
      <c r="G288" s="21">
        <f>E288+F288</f>
        <v>297.4</v>
      </c>
    </row>
    <row r="289" spans="1:7" ht="15.75">
      <c r="A289" s="23" t="s">
        <v>12</v>
      </c>
      <c r="B289" s="43" t="s">
        <v>127</v>
      </c>
      <c r="C289" s="43" t="s">
        <v>268</v>
      </c>
      <c r="D289" s="43" t="s">
        <v>15</v>
      </c>
      <c r="E289" s="21">
        <v>12126.2</v>
      </c>
      <c r="F289" s="21"/>
      <c r="G289" s="21">
        <f>E289+F289</f>
        <v>12126.2</v>
      </c>
    </row>
    <row r="290" spans="1:7" ht="31.5">
      <c r="A290" s="101" t="s">
        <v>97</v>
      </c>
      <c r="B290" s="96" t="s">
        <v>127</v>
      </c>
      <c r="C290" s="95" t="s">
        <v>214</v>
      </c>
      <c r="D290" s="95" t="s">
        <v>0</v>
      </c>
      <c r="E290" s="102">
        <f>E291</f>
        <v>22390.299999999996</v>
      </c>
      <c r="F290" s="102">
        <f>F291</f>
        <v>0</v>
      </c>
      <c r="G290" s="102">
        <f>G291</f>
        <v>22390.299999999996</v>
      </c>
    </row>
    <row r="291" spans="1:7" ht="31.5">
      <c r="A291" s="11" t="s">
        <v>99</v>
      </c>
      <c r="B291" s="103" t="s">
        <v>127</v>
      </c>
      <c r="C291" s="12" t="s">
        <v>217</v>
      </c>
      <c r="D291" s="12" t="s">
        <v>0</v>
      </c>
      <c r="E291" s="13">
        <f>E292+E294+E296+E300</f>
        <v>22390.299999999996</v>
      </c>
      <c r="F291" s="13">
        <f>F292+F294+F296+F300</f>
        <v>0</v>
      </c>
      <c r="G291" s="13">
        <f>G292+G294+G296+G300</f>
        <v>22390.299999999996</v>
      </c>
    </row>
    <row r="292" spans="1:7" ht="47.25">
      <c r="A292" s="57" t="s">
        <v>67</v>
      </c>
      <c r="B292" s="43" t="s">
        <v>127</v>
      </c>
      <c r="C292" s="43" t="s">
        <v>218</v>
      </c>
      <c r="D292" s="22"/>
      <c r="E292" s="21">
        <f>E293</f>
        <v>2022</v>
      </c>
      <c r="F292" s="21">
        <f>F293</f>
        <v>0</v>
      </c>
      <c r="G292" s="21">
        <f>G293</f>
        <v>2022</v>
      </c>
    </row>
    <row r="293" spans="1:7" ht="31.5">
      <c r="A293" s="46" t="s">
        <v>16</v>
      </c>
      <c r="B293" s="43" t="s">
        <v>127</v>
      </c>
      <c r="C293" s="43" t="s">
        <v>218</v>
      </c>
      <c r="D293" s="43" t="s">
        <v>11</v>
      </c>
      <c r="E293" s="21">
        <v>2022</v>
      </c>
      <c r="F293" s="21">
        <v>0</v>
      </c>
      <c r="G293" s="21">
        <f>E293+F293</f>
        <v>2022</v>
      </c>
    </row>
    <row r="294" spans="1:7" ht="19.5" customHeight="1">
      <c r="A294" s="57" t="s">
        <v>21</v>
      </c>
      <c r="B294" s="43" t="s">
        <v>127</v>
      </c>
      <c r="C294" s="43" t="s">
        <v>219</v>
      </c>
      <c r="D294" s="22"/>
      <c r="E294" s="21">
        <f>E295</f>
        <v>300</v>
      </c>
      <c r="F294" s="21">
        <f>F295</f>
        <v>0</v>
      </c>
      <c r="G294" s="21">
        <f>G295</f>
        <v>300</v>
      </c>
    </row>
    <row r="295" spans="1:7" ht="31.5">
      <c r="A295" s="46" t="s">
        <v>16</v>
      </c>
      <c r="B295" s="43" t="s">
        <v>127</v>
      </c>
      <c r="C295" s="43" t="s">
        <v>219</v>
      </c>
      <c r="D295" s="43" t="s">
        <v>11</v>
      </c>
      <c r="E295" s="21">
        <v>300</v>
      </c>
      <c r="F295" s="21">
        <v>0</v>
      </c>
      <c r="G295" s="21">
        <f>E295+F295</f>
        <v>300</v>
      </c>
    </row>
    <row r="296" spans="1:7" ht="31.5">
      <c r="A296" s="57" t="s">
        <v>17</v>
      </c>
      <c r="B296" s="43" t="s">
        <v>127</v>
      </c>
      <c r="C296" s="43" t="s">
        <v>220</v>
      </c>
      <c r="D296" s="22"/>
      <c r="E296" s="21">
        <f>SUM(E297:E299)</f>
        <v>15935.699999999999</v>
      </c>
      <c r="F296" s="21">
        <f>SUM(F297:F299)</f>
        <v>0</v>
      </c>
      <c r="G296" s="21">
        <f>SUM(G297:G299)</f>
        <v>15935.699999999999</v>
      </c>
    </row>
    <row r="297" spans="1:7" ht="63">
      <c r="A297" s="56" t="s">
        <v>18</v>
      </c>
      <c r="B297" s="43" t="s">
        <v>127</v>
      </c>
      <c r="C297" s="43" t="s">
        <v>220</v>
      </c>
      <c r="D297" s="43" t="s">
        <v>19</v>
      </c>
      <c r="E297" s="21">
        <f>14386.8-10-222.5</f>
        <v>14154.3</v>
      </c>
      <c r="F297" s="21">
        <v>0</v>
      </c>
      <c r="G297" s="21">
        <f>E297+F297</f>
        <v>14154.3</v>
      </c>
    </row>
    <row r="298" spans="1:7" ht="31.5">
      <c r="A298" s="46" t="s">
        <v>16</v>
      </c>
      <c r="B298" s="43" t="s">
        <v>127</v>
      </c>
      <c r="C298" s="43" t="s">
        <v>220</v>
      </c>
      <c r="D298" s="43" t="s">
        <v>11</v>
      </c>
      <c r="E298" s="21">
        <v>1766.4</v>
      </c>
      <c r="F298" s="21">
        <v>0</v>
      </c>
      <c r="G298" s="21">
        <f>E298+F298</f>
        <v>1766.4</v>
      </c>
    </row>
    <row r="299" spans="1:7" ht="15.75">
      <c r="A299" s="23" t="s">
        <v>12</v>
      </c>
      <c r="B299" s="43" t="s">
        <v>127</v>
      </c>
      <c r="C299" s="43" t="s">
        <v>220</v>
      </c>
      <c r="D299" s="43" t="s">
        <v>15</v>
      </c>
      <c r="E299" s="21">
        <v>15</v>
      </c>
      <c r="F299" s="21">
        <v>0</v>
      </c>
      <c r="G299" s="21">
        <f>E299+F299</f>
        <v>15</v>
      </c>
    </row>
    <row r="300" spans="1:7" ht="31.5">
      <c r="A300" s="57" t="s">
        <v>22</v>
      </c>
      <c r="B300" s="43" t="s">
        <v>127</v>
      </c>
      <c r="C300" s="43" t="s">
        <v>221</v>
      </c>
      <c r="D300" s="22"/>
      <c r="E300" s="21">
        <f>E302+E303+E301</f>
        <v>4132.6</v>
      </c>
      <c r="F300" s="21">
        <f>F302+F303+F301</f>
        <v>0</v>
      </c>
      <c r="G300" s="21">
        <f>G302+G303+G301</f>
        <v>4132.6</v>
      </c>
    </row>
    <row r="301" spans="1:7" ht="63">
      <c r="A301" s="45" t="s">
        <v>18</v>
      </c>
      <c r="B301" s="43" t="s">
        <v>127</v>
      </c>
      <c r="C301" s="43" t="s">
        <v>221</v>
      </c>
      <c r="D301" s="22" t="s">
        <v>19</v>
      </c>
      <c r="E301" s="21">
        <v>912.2</v>
      </c>
      <c r="F301" s="21">
        <v>94.9</v>
      </c>
      <c r="G301" s="21">
        <f>E301+F301</f>
        <v>1007.1</v>
      </c>
    </row>
    <row r="302" spans="1:7" ht="31.5">
      <c r="A302" s="46" t="s">
        <v>16</v>
      </c>
      <c r="B302" s="43" t="s">
        <v>127</v>
      </c>
      <c r="C302" s="43" t="s">
        <v>221</v>
      </c>
      <c r="D302" s="43" t="s">
        <v>11</v>
      </c>
      <c r="E302" s="21">
        <v>2590.4</v>
      </c>
      <c r="F302" s="21"/>
      <c r="G302" s="21">
        <f>E302+F302</f>
        <v>2590.4</v>
      </c>
    </row>
    <row r="303" spans="1:7" ht="15.75">
      <c r="A303" s="76" t="s">
        <v>12</v>
      </c>
      <c r="B303" s="43" t="s">
        <v>127</v>
      </c>
      <c r="C303" s="43" t="s">
        <v>221</v>
      </c>
      <c r="D303" s="43" t="s">
        <v>15</v>
      </c>
      <c r="E303" s="21">
        <v>630</v>
      </c>
      <c r="F303" s="21">
        <v>-94.9</v>
      </c>
      <c r="G303" s="21">
        <f>E303+F303</f>
        <v>535.1</v>
      </c>
    </row>
    <row r="304" spans="1:7" ht="15.75">
      <c r="A304" s="94" t="s">
        <v>35</v>
      </c>
      <c r="B304" s="96" t="s">
        <v>127</v>
      </c>
      <c r="C304" s="96" t="s">
        <v>149</v>
      </c>
      <c r="D304" s="96" t="s">
        <v>0</v>
      </c>
      <c r="E304" s="102">
        <f aca="true" t="shared" si="6" ref="E304:G305">E305</f>
        <v>535</v>
      </c>
      <c r="F304" s="102">
        <f t="shared" si="6"/>
        <v>0</v>
      </c>
      <c r="G304" s="102">
        <f t="shared" si="6"/>
        <v>535</v>
      </c>
    </row>
    <row r="305" spans="1:7" ht="31.5">
      <c r="A305" s="23" t="s">
        <v>77</v>
      </c>
      <c r="B305" s="28" t="s">
        <v>127</v>
      </c>
      <c r="C305" s="43" t="s">
        <v>157</v>
      </c>
      <c r="D305" s="68"/>
      <c r="E305" s="21">
        <f t="shared" si="6"/>
        <v>535</v>
      </c>
      <c r="F305" s="21">
        <f t="shared" si="6"/>
        <v>0</v>
      </c>
      <c r="G305" s="21">
        <f t="shared" si="6"/>
        <v>535</v>
      </c>
    </row>
    <row r="306" spans="1:7" ht="15.75">
      <c r="A306" s="48" t="s">
        <v>12</v>
      </c>
      <c r="B306" s="43" t="s">
        <v>127</v>
      </c>
      <c r="C306" s="43" t="s">
        <v>157</v>
      </c>
      <c r="D306" s="43" t="s">
        <v>15</v>
      </c>
      <c r="E306" s="21">
        <v>535</v>
      </c>
      <c r="F306" s="21"/>
      <c r="G306" s="21">
        <f>E306+F306</f>
        <v>535</v>
      </c>
    </row>
    <row r="307" spans="1:7" ht="31.5">
      <c r="A307" s="33" t="s">
        <v>128</v>
      </c>
      <c r="B307" s="34" t="s">
        <v>129</v>
      </c>
      <c r="C307" s="112"/>
      <c r="D307" s="112"/>
      <c r="E307" s="32">
        <f>E308+E365+E369</f>
        <v>1051550.5</v>
      </c>
      <c r="F307" s="32">
        <f>F308+F365+F369</f>
        <v>8131.400000000001</v>
      </c>
      <c r="G307" s="32">
        <f>G308+G365+G369</f>
        <v>1059681.9000000001</v>
      </c>
    </row>
    <row r="308" spans="1:7" ht="31.5">
      <c r="A308" s="101" t="s">
        <v>92</v>
      </c>
      <c r="B308" s="96" t="s">
        <v>129</v>
      </c>
      <c r="C308" s="95" t="s">
        <v>164</v>
      </c>
      <c r="D308" s="95" t="s">
        <v>0</v>
      </c>
      <c r="E308" s="102">
        <f>E309+E325+E343+E352+E357</f>
        <v>1048750.3</v>
      </c>
      <c r="F308" s="102">
        <f>F309+F325+F343+F352+F357</f>
        <v>7841.6</v>
      </c>
      <c r="G308" s="102">
        <f>G309+G325+G343+G352+G357</f>
        <v>1056591.9000000001</v>
      </c>
    </row>
    <row r="309" spans="1:7" ht="31.5">
      <c r="A309" s="11" t="s">
        <v>130</v>
      </c>
      <c r="B309" s="113" t="s">
        <v>129</v>
      </c>
      <c r="C309" s="12" t="s">
        <v>165</v>
      </c>
      <c r="D309" s="12" t="s">
        <v>0</v>
      </c>
      <c r="E309" s="13">
        <f>E310+E318+E316+E321+E314+E312+E323</f>
        <v>389576.30000000005</v>
      </c>
      <c r="F309" s="13">
        <f>F310+F318+F316+F321+F314+F312+F323</f>
        <v>-343.20000000000005</v>
      </c>
      <c r="G309" s="13">
        <f>G310+G318+G316+G321+G314+G312+G323</f>
        <v>389233.1000000001</v>
      </c>
    </row>
    <row r="310" spans="1:7" ht="31.5">
      <c r="A310" s="41" t="s">
        <v>29</v>
      </c>
      <c r="B310" s="43" t="s">
        <v>129</v>
      </c>
      <c r="C310" s="43" t="s">
        <v>163</v>
      </c>
      <c r="D310" s="43"/>
      <c r="E310" s="44">
        <f>E311</f>
        <v>69742.6</v>
      </c>
      <c r="F310" s="44">
        <f>F311</f>
        <v>683.5</v>
      </c>
      <c r="G310" s="44">
        <f>G311</f>
        <v>70426.1</v>
      </c>
    </row>
    <row r="311" spans="1:7" ht="31.5">
      <c r="A311" s="41" t="s">
        <v>13</v>
      </c>
      <c r="B311" s="43" t="s">
        <v>129</v>
      </c>
      <c r="C311" s="43" t="s">
        <v>163</v>
      </c>
      <c r="D311" s="43" t="s">
        <v>14</v>
      </c>
      <c r="E311" s="44">
        <v>69742.6</v>
      </c>
      <c r="F311" s="44">
        <v>683.5</v>
      </c>
      <c r="G311" s="44">
        <f>E311+F311</f>
        <v>70426.1</v>
      </c>
    </row>
    <row r="312" spans="1:7" ht="31.5">
      <c r="A312" s="41" t="s">
        <v>348</v>
      </c>
      <c r="B312" s="142" t="s">
        <v>129</v>
      </c>
      <c r="C312" s="43" t="s">
        <v>321</v>
      </c>
      <c r="D312" s="43"/>
      <c r="E312" s="44">
        <f>E313</f>
        <v>346.4</v>
      </c>
      <c r="F312" s="44">
        <f>F313</f>
        <v>0</v>
      </c>
      <c r="G312" s="44">
        <f>G313</f>
        <v>346.4</v>
      </c>
    </row>
    <row r="313" spans="1:7" ht="31.5">
      <c r="A313" s="41" t="s">
        <v>13</v>
      </c>
      <c r="B313" s="142" t="s">
        <v>129</v>
      </c>
      <c r="C313" s="43" t="s">
        <v>321</v>
      </c>
      <c r="D313" s="43" t="s">
        <v>14</v>
      </c>
      <c r="E313" s="44">
        <v>346.4</v>
      </c>
      <c r="F313" s="44">
        <v>0</v>
      </c>
      <c r="G313" s="44">
        <f>E313+F313</f>
        <v>346.4</v>
      </c>
    </row>
    <row r="314" spans="1:7" ht="47.25">
      <c r="A314" s="41" t="s">
        <v>82</v>
      </c>
      <c r="B314" s="43" t="s">
        <v>129</v>
      </c>
      <c r="C314" s="43" t="s">
        <v>167</v>
      </c>
      <c r="D314" s="43"/>
      <c r="E314" s="44">
        <f>E315</f>
        <v>284910.9</v>
      </c>
      <c r="F314" s="44">
        <f>F315</f>
        <v>-1704</v>
      </c>
      <c r="G314" s="44">
        <f>G315</f>
        <v>283206.9</v>
      </c>
    </row>
    <row r="315" spans="1:10" ht="31.5">
      <c r="A315" s="41" t="s">
        <v>13</v>
      </c>
      <c r="B315" s="43" t="s">
        <v>129</v>
      </c>
      <c r="C315" s="43" t="s">
        <v>167</v>
      </c>
      <c r="D315" s="43" t="s">
        <v>14</v>
      </c>
      <c r="E315" s="44">
        <v>284910.9</v>
      </c>
      <c r="F315" s="44">
        <v>-1704</v>
      </c>
      <c r="G315" s="44">
        <f>E315+F315</f>
        <v>283206.9</v>
      </c>
      <c r="H315" s="161">
        <f>G315+G331</f>
        <v>721417.5</v>
      </c>
      <c r="J315" s="161">
        <f>E315+E331</f>
        <v>721417.5</v>
      </c>
    </row>
    <row r="316" spans="1:7" ht="31.5">
      <c r="A316" s="41" t="s">
        <v>30</v>
      </c>
      <c r="B316" s="28" t="s">
        <v>129</v>
      </c>
      <c r="C316" s="43" t="s">
        <v>166</v>
      </c>
      <c r="D316" s="43"/>
      <c r="E316" s="44">
        <f>E317</f>
        <v>8476</v>
      </c>
      <c r="F316" s="44">
        <f>F317</f>
        <v>685.6</v>
      </c>
      <c r="G316" s="44">
        <f>G317</f>
        <v>9161.6</v>
      </c>
    </row>
    <row r="317" spans="1:7" ht="31.5">
      <c r="A317" s="41" t="s">
        <v>13</v>
      </c>
      <c r="B317" s="22" t="s">
        <v>129</v>
      </c>
      <c r="C317" s="43" t="s">
        <v>166</v>
      </c>
      <c r="D317" s="43" t="s">
        <v>14</v>
      </c>
      <c r="E317" s="44">
        <v>8476</v>
      </c>
      <c r="F317" s="44">
        <v>685.6</v>
      </c>
      <c r="G317" s="44">
        <f>E317+F317</f>
        <v>9161.6</v>
      </c>
    </row>
    <row r="318" spans="1:7" ht="78.75">
      <c r="A318" s="41" t="s">
        <v>81</v>
      </c>
      <c r="B318" s="43" t="s">
        <v>129</v>
      </c>
      <c r="C318" s="43" t="s">
        <v>168</v>
      </c>
      <c r="D318" s="43"/>
      <c r="E318" s="44">
        <f>E320+E319</f>
        <v>22273.3</v>
      </c>
      <c r="F318" s="44">
        <f>F320+F319</f>
        <v>0</v>
      </c>
      <c r="G318" s="44">
        <f>G320+G319</f>
        <v>22273.3</v>
      </c>
    </row>
    <row r="319" spans="1:7" ht="15.75">
      <c r="A319" s="41" t="s">
        <v>31</v>
      </c>
      <c r="B319" s="43" t="s">
        <v>129</v>
      </c>
      <c r="C319" s="43" t="s">
        <v>168</v>
      </c>
      <c r="D319" s="43" t="s">
        <v>20</v>
      </c>
      <c r="E319" s="44">
        <v>365</v>
      </c>
      <c r="F319" s="44"/>
      <c r="G319" s="44">
        <f>E319+F319</f>
        <v>365</v>
      </c>
    </row>
    <row r="320" spans="1:7" ht="31.5">
      <c r="A320" s="41" t="s">
        <v>13</v>
      </c>
      <c r="B320" s="43" t="s">
        <v>129</v>
      </c>
      <c r="C320" s="43" t="s">
        <v>168</v>
      </c>
      <c r="D320" s="43" t="s">
        <v>14</v>
      </c>
      <c r="E320" s="44">
        <v>21908.3</v>
      </c>
      <c r="F320" s="44"/>
      <c r="G320" s="44">
        <f>E320+F320</f>
        <v>21908.3</v>
      </c>
    </row>
    <row r="321" spans="1:11" ht="94.5">
      <c r="A321" s="58" t="s">
        <v>298</v>
      </c>
      <c r="B321" s="43" t="s">
        <v>129</v>
      </c>
      <c r="C321" s="43" t="s">
        <v>169</v>
      </c>
      <c r="D321" s="43"/>
      <c r="E321" s="44">
        <f>E322</f>
        <v>1827.1</v>
      </c>
      <c r="F321" s="44">
        <f>F322</f>
        <v>-8.3</v>
      </c>
      <c r="G321" s="44">
        <f>G322</f>
        <v>1818.8</v>
      </c>
      <c r="H321" s="161"/>
      <c r="K321" s="161"/>
    </row>
    <row r="322" spans="1:7" ht="15.75">
      <c r="A322" s="41" t="s">
        <v>31</v>
      </c>
      <c r="B322" s="43" t="s">
        <v>129</v>
      </c>
      <c r="C322" s="43" t="s">
        <v>169</v>
      </c>
      <c r="D322" s="43" t="s">
        <v>20</v>
      </c>
      <c r="E322" s="44">
        <v>1827.1</v>
      </c>
      <c r="F322" s="44">
        <v>-8.3</v>
      </c>
      <c r="G322" s="44">
        <f>E322+F322</f>
        <v>1818.8</v>
      </c>
    </row>
    <row r="323" spans="1:7" ht="31.5">
      <c r="A323" s="41" t="s">
        <v>356</v>
      </c>
      <c r="B323" s="43" t="s">
        <v>129</v>
      </c>
      <c r="C323" s="43" t="s">
        <v>357</v>
      </c>
      <c r="D323" s="43"/>
      <c r="E323" s="44">
        <f>E324</f>
        <v>2000</v>
      </c>
      <c r="F323" s="44">
        <f>F324</f>
        <v>0</v>
      </c>
      <c r="G323" s="44">
        <f>G324</f>
        <v>2000</v>
      </c>
    </row>
    <row r="324" spans="1:7" ht="31.5">
      <c r="A324" s="41" t="s">
        <v>13</v>
      </c>
      <c r="B324" s="43" t="s">
        <v>129</v>
      </c>
      <c r="C324" s="43" t="s">
        <v>357</v>
      </c>
      <c r="D324" s="43" t="s">
        <v>14</v>
      </c>
      <c r="E324" s="44">
        <v>2000</v>
      </c>
      <c r="F324" s="44"/>
      <c r="G324" s="44">
        <f>E324+F324</f>
        <v>2000</v>
      </c>
    </row>
    <row r="325" spans="1:7" ht="31.5">
      <c r="A325" s="11" t="s">
        <v>93</v>
      </c>
      <c r="B325" s="113" t="s">
        <v>129</v>
      </c>
      <c r="C325" s="12" t="s">
        <v>170</v>
      </c>
      <c r="D325" s="12" t="s">
        <v>0</v>
      </c>
      <c r="E325" s="13">
        <f>E326+E332+E341+E339+E330+E337+E328+E335</f>
        <v>567182.2000000001</v>
      </c>
      <c r="F325" s="13">
        <f>F326+F332+F341+F339+F330+F337+F328+F335</f>
        <v>7864.4</v>
      </c>
      <c r="G325" s="13">
        <f>G326+G332+G341+G339+G330+G337+G328+G335</f>
        <v>575046.6000000001</v>
      </c>
    </row>
    <row r="326" spans="1:7" ht="31.5">
      <c r="A326" s="41" t="s">
        <v>29</v>
      </c>
      <c r="B326" s="43" t="s">
        <v>129</v>
      </c>
      <c r="C326" s="43" t="s">
        <v>171</v>
      </c>
      <c r="D326" s="43"/>
      <c r="E326" s="44">
        <f>E327</f>
        <v>102961.6</v>
      </c>
      <c r="F326" s="44">
        <f>F327</f>
        <v>1808.2</v>
      </c>
      <c r="G326" s="44">
        <f>G327</f>
        <v>104769.8</v>
      </c>
    </row>
    <row r="327" spans="1:9" ht="31.5">
      <c r="A327" s="41" t="s">
        <v>13</v>
      </c>
      <c r="B327" s="22" t="s">
        <v>129</v>
      </c>
      <c r="C327" s="43" t="s">
        <v>171</v>
      </c>
      <c r="D327" s="43" t="s">
        <v>14</v>
      </c>
      <c r="E327" s="44">
        <v>102961.6</v>
      </c>
      <c r="F327" s="44">
        <v>1808.2</v>
      </c>
      <c r="G327" s="44">
        <f>E327+F327</f>
        <v>104769.8</v>
      </c>
      <c r="I327" s="161"/>
    </row>
    <row r="328" spans="1:9" ht="47.25">
      <c r="A328" s="41" t="s">
        <v>365</v>
      </c>
      <c r="B328" s="22" t="s">
        <v>129</v>
      </c>
      <c r="C328" s="43" t="s">
        <v>364</v>
      </c>
      <c r="D328" s="43"/>
      <c r="E328" s="44">
        <f>E329</f>
        <v>53.1</v>
      </c>
      <c r="F328" s="44">
        <f>F329</f>
        <v>0</v>
      </c>
      <c r="G328" s="44">
        <f>G329</f>
        <v>53.1</v>
      </c>
      <c r="I328" s="161"/>
    </row>
    <row r="329" spans="1:9" ht="31.5">
      <c r="A329" s="41" t="s">
        <v>13</v>
      </c>
      <c r="B329" s="22" t="s">
        <v>129</v>
      </c>
      <c r="C329" s="43" t="s">
        <v>364</v>
      </c>
      <c r="D329" s="43" t="s">
        <v>14</v>
      </c>
      <c r="E329" s="44">
        <v>53.1</v>
      </c>
      <c r="F329" s="44"/>
      <c r="G329" s="44">
        <f>E329+F329</f>
        <v>53.1</v>
      </c>
      <c r="I329" s="161"/>
    </row>
    <row r="330" spans="1:9" ht="47.25">
      <c r="A330" s="41" t="s">
        <v>82</v>
      </c>
      <c r="B330" s="22" t="s">
        <v>129</v>
      </c>
      <c r="C330" s="43" t="s">
        <v>173</v>
      </c>
      <c r="D330" s="43"/>
      <c r="E330" s="44">
        <f>E331</f>
        <v>436506.6</v>
      </c>
      <c r="F330" s="44">
        <f>F331</f>
        <v>1704</v>
      </c>
      <c r="G330" s="44">
        <f>G331</f>
        <v>438210.6</v>
      </c>
      <c r="I330" s="161"/>
    </row>
    <row r="331" spans="1:9" ht="31.5">
      <c r="A331" s="41" t="s">
        <v>13</v>
      </c>
      <c r="B331" s="43" t="s">
        <v>129</v>
      </c>
      <c r="C331" s="43" t="s">
        <v>173</v>
      </c>
      <c r="D331" s="43" t="s">
        <v>14</v>
      </c>
      <c r="E331" s="44">
        <v>436506.6</v>
      </c>
      <c r="F331" s="44">
        <v>1704</v>
      </c>
      <c r="G331" s="44">
        <f>E331+F331</f>
        <v>438210.6</v>
      </c>
      <c r="I331" s="161"/>
    </row>
    <row r="332" spans="1:7" ht="31.5">
      <c r="A332" s="41" t="s">
        <v>32</v>
      </c>
      <c r="B332" s="43" t="s">
        <v>129</v>
      </c>
      <c r="C332" s="43" t="s">
        <v>181</v>
      </c>
      <c r="D332" s="43"/>
      <c r="E332" s="44">
        <f>E333+E334</f>
        <v>3239.7</v>
      </c>
      <c r="F332" s="44">
        <f>F333+F334</f>
        <v>789.8</v>
      </c>
      <c r="G332" s="44">
        <f>G333+G334</f>
        <v>4029.5</v>
      </c>
    </row>
    <row r="333" spans="1:7" ht="31.5">
      <c r="A333" s="23" t="s">
        <v>33</v>
      </c>
      <c r="B333" s="43" t="s">
        <v>129</v>
      </c>
      <c r="C333" s="43" t="s">
        <v>181</v>
      </c>
      <c r="D333" s="43" t="s">
        <v>28</v>
      </c>
      <c r="E333" s="44">
        <v>3164.1</v>
      </c>
      <c r="F333" s="44">
        <v>0</v>
      </c>
      <c r="G333" s="44">
        <f>E333+F333</f>
        <v>3164.1</v>
      </c>
    </row>
    <row r="334" spans="1:7" ht="31.5">
      <c r="A334" s="41" t="s">
        <v>13</v>
      </c>
      <c r="B334" s="43" t="s">
        <v>129</v>
      </c>
      <c r="C334" s="43" t="s">
        <v>181</v>
      </c>
      <c r="D334" s="43" t="s">
        <v>14</v>
      </c>
      <c r="E334" s="44">
        <v>75.6</v>
      </c>
      <c r="F334" s="44">
        <v>789.8</v>
      </c>
      <c r="G334" s="44">
        <f>E334+F334</f>
        <v>865.4</v>
      </c>
    </row>
    <row r="335" spans="1:7" ht="47.25">
      <c r="A335" s="41" t="s">
        <v>365</v>
      </c>
      <c r="B335" s="43" t="s">
        <v>129</v>
      </c>
      <c r="C335" s="43" t="s">
        <v>366</v>
      </c>
      <c r="D335" s="43"/>
      <c r="E335" s="44">
        <f>E336</f>
        <v>477.8</v>
      </c>
      <c r="F335" s="44">
        <f>F336</f>
        <v>0</v>
      </c>
      <c r="G335" s="44">
        <f>G336</f>
        <v>477.8</v>
      </c>
    </row>
    <row r="336" spans="1:7" ht="31.5">
      <c r="A336" s="41" t="s">
        <v>13</v>
      </c>
      <c r="B336" s="43" t="s">
        <v>129</v>
      </c>
      <c r="C336" s="43" t="s">
        <v>366</v>
      </c>
      <c r="D336" s="43" t="s">
        <v>14</v>
      </c>
      <c r="E336" s="44">
        <v>477.8</v>
      </c>
      <c r="F336" s="44"/>
      <c r="G336" s="44">
        <f>E336+F336</f>
        <v>477.8</v>
      </c>
    </row>
    <row r="337" spans="1:7" ht="63">
      <c r="A337" s="41" t="s">
        <v>142</v>
      </c>
      <c r="B337" s="43" t="s">
        <v>129</v>
      </c>
      <c r="C337" s="28" t="s">
        <v>276</v>
      </c>
      <c r="D337" s="43"/>
      <c r="E337" s="38">
        <f>E338</f>
        <v>19890.4</v>
      </c>
      <c r="F337" s="38">
        <f>F338</f>
        <v>3518.4</v>
      </c>
      <c r="G337" s="38">
        <f>G338</f>
        <v>23408.800000000003</v>
      </c>
    </row>
    <row r="338" spans="1:7" ht="31.5">
      <c r="A338" s="41" t="s">
        <v>13</v>
      </c>
      <c r="B338" s="43" t="s">
        <v>129</v>
      </c>
      <c r="C338" s="28" t="s">
        <v>276</v>
      </c>
      <c r="D338" s="43" t="s">
        <v>14</v>
      </c>
      <c r="E338" s="38">
        <v>19890.4</v>
      </c>
      <c r="F338" s="38">
        <f>3485+33.4</f>
        <v>3518.4</v>
      </c>
      <c r="G338" s="38">
        <f>E338+F338</f>
        <v>23408.800000000003</v>
      </c>
    </row>
    <row r="339" spans="1:7" ht="63">
      <c r="A339" s="41" t="s">
        <v>131</v>
      </c>
      <c r="B339" s="43" t="s">
        <v>129</v>
      </c>
      <c r="C339" s="43" t="s">
        <v>172</v>
      </c>
      <c r="D339" s="43"/>
      <c r="E339" s="44">
        <f>E340</f>
        <v>18.7</v>
      </c>
      <c r="F339" s="44">
        <f>F340</f>
        <v>0</v>
      </c>
      <c r="G339" s="44">
        <f>G340</f>
        <v>18.7</v>
      </c>
    </row>
    <row r="340" spans="1:7" ht="15.75">
      <c r="A340" s="41" t="s">
        <v>31</v>
      </c>
      <c r="B340" s="43" t="s">
        <v>129</v>
      </c>
      <c r="C340" s="43" t="s">
        <v>172</v>
      </c>
      <c r="D340" s="43" t="s">
        <v>20</v>
      </c>
      <c r="E340" s="44">
        <v>18.7</v>
      </c>
      <c r="F340" s="44"/>
      <c r="G340" s="44">
        <f>E340+F340</f>
        <v>18.7</v>
      </c>
    </row>
    <row r="341" spans="1:7" ht="94.5">
      <c r="A341" s="58" t="s">
        <v>298</v>
      </c>
      <c r="B341" s="43" t="s">
        <v>129</v>
      </c>
      <c r="C341" s="43" t="s">
        <v>174</v>
      </c>
      <c r="D341" s="43"/>
      <c r="E341" s="44">
        <f>E342</f>
        <v>4034.3</v>
      </c>
      <c r="F341" s="44">
        <f>F342</f>
        <v>44</v>
      </c>
      <c r="G341" s="44">
        <f>G342</f>
        <v>4078.3</v>
      </c>
    </row>
    <row r="342" spans="1:7" ht="15.75">
      <c r="A342" s="41" t="s">
        <v>31</v>
      </c>
      <c r="B342" s="43" t="s">
        <v>129</v>
      </c>
      <c r="C342" s="43" t="s">
        <v>174</v>
      </c>
      <c r="D342" s="43" t="s">
        <v>20</v>
      </c>
      <c r="E342" s="44">
        <v>4034.3</v>
      </c>
      <c r="F342" s="44">
        <v>44</v>
      </c>
      <c r="G342" s="44">
        <f>E342+F342</f>
        <v>4078.3</v>
      </c>
    </row>
    <row r="343" spans="1:7" ht="15.75">
      <c r="A343" s="11" t="s">
        <v>94</v>
      </c>
      <c r="B343" s="113" t="s">
        <v>129</v>
      </c>
      <c r="C343" s="12" t="s">
        <v>175</v>
      </c>
      <c r="D343" s="12" t="s">
        <v>0</v>
      </c>
      <c r="E343" s="13">
        <f>E344+E350+E346+E348</f>
        <v>27988.7</v>
      </c>
      <c r="F343" s="13">
        <f>F344+F350+F346+F348</f>
        <v>936.9</v>
      </c>
      <c r="G343" s="13">
        <f>G344+G350+G346+G348</f>
        <v>28925.6</v>
      </c>
    </row>
    <row r="344" spans="1:7" ht="31.5">
      <c r="A344" s="41" t="s">
        <v>29</v>
      </c>
      <c r="B344" s="43" t="s">
        <v>129</v>
      </c>
      <c r="C344" s="43" t="s">
        <v>176</v>
      </c>
      <c r="D344" s="43"/>
      <c r="E344" s="44">
        <f>E345</f>
        <v>26321.7</v>
      </c>
      <c r="F344" s="44">
        <f>F345</f>
        <v>156.1</v>
      </c>
      <c r="G344" s="44">
        <f>G345</f>
        <v>26477.8</v>
      </c>
    </row>
    <row r="345" spans="1:7" ht="31.5">
      <c r="A345" s="41" t="s">
        <v>13</v>
      </c>
      <c r="B345" s="43" t="s">
        <v>129</v>
      </c>
      <c r="C345" s="43" t="s">
        <v>176</v>
      </c>
      <c r="D345" s="43" t="s">
        <v>14</v>
      </c>
      <c r="E345" s="44">
        <v>26321.7</v>
      </c>
      <c r="F345" s="44">
        <v>156.1</v>
      </c>
      <c r="G345" s="44">
        <f>E345+F345</f>
        <v>26477.8</v>
      </c>
    </row>
    <row r="346" spans="1:7" ht="63">
      <c r="A346" s="41" t="s">
        <v>376</v>
      </c>
      <c r="B346" s="43" t="s">
        <v>129</v>
      </c>
      <c r="C346" s="43" t="s">
        <v>377</v>
      </c>
      <c r="D346" s="43"/>
      <c r="E346" s="44">
        <f>E347</f>
        <v>1501.4</v>
      </c>
      <c r="F346" s="44">
        <f>F347</f>
        <v>613.4</v>
      </c>
      <c r="G346" s="44">
        <f>G347</f>
        <v>2114.8</v>
      </c>
    </row>
    <row r="347" spans="1:7" ht="31.5">
      <c r="A347" s="41" t="s">
        <v>13</v>
      </c>
      <c r="B347" s="43" t="s">
        <v>129</v>
      </c>
      <c r="C347" s="43" t="s">
        <v>377</v>
      </c>
      <c r="D347" s="43" t="s">
        <v>14</v>
      </c>
      <c r="E347" s="44">
        <v>1501.4</v>
      </c>
      <c r="F347" s="44">
        <v>613.4</v>
      </c>
      <c r="G347" s="44">
        <f>E347+F347</f>
        <v>2114.8</v>
      </c>
    </row>
    <row r="348" spans="1:7" ht="31.5">
      <c r="A348" s="41" t="s">
        <v>391</v>
      </c>
      <c r="B348" s="43" t="s">
        <v>129</v>
      </c>
      <c r="C348" s="43" t="s">
        <v>390</v>
      </c>
      <c r="D348" s="43"/>
      <c r="E348" s="44">
        <f>E349</f>
        <v>0</v>
      </c>
      <c r="F348" s="44">
        <f>F349</f>
        <v>170.1</v>
      </c>
      <c r="G348" s="44">
        <f>G349</f>
        <v>170.1</v>
      </c>
    </row>
    <row r="349" spans="1:7" ht="31.5">
      <c r="A349" s="41" t="s">
        <v>13</v>
      </c>
      <c r="B349" s="43" t="s">
        <v>129</v>
      </c>
      <c r="C349" s="43" t="s">
        <v>390</v>
      </c>
      <c r="D349" s="43" t="s">
        <v>14</v>
      </c>
      <c r="E349" s="44">
        <v>0</v>
      </c>
      <c r="F349" s="44">
        <v>170.1</v>
      </c>
      <c r="G349" s="44">
        <f>E349+F349</f>
        <v>170.1</v>
      </c>
    </row>
    <row r="350" spans="1:7" ht="94.5">
      <c r="A350" s="58" t="s">
        <v>298</v>
      </c>
      <c r="B350" s="43" t="s">
        <v>129</v>
      </c>
      <c r="C350" s="43" t="s">
        <v>177</v>
      </c>
      <c r="D350" s="43"/>
      <c r="E350" s="44">
        <f>E351</f>
        <v>165.6</v>
      </c>
      <c r="F350" s="44">
        <f>F351</f>
        <v>-2.7</v>
      </c>
      <c r="G350" s="44">
        <f>G351</f>
        <v>162.9</v>
      </c>
    </row>
    <row r="351" spans="1:9" ht="15.75">
      <c r="A351" s="41" t="s">
        <v>31</v>
      </c>
      <c r="B351" s="43" t="s">
        <v>129</v>
      </c>
      <c r="C351" s="43" t="s">
        <v>177</v>
      </c>
      <c r="D351" s="43" t="s">
        <v>20</v>
      </c>
      <c r="E351" s="44">
        <v>165.6</v>
      </c>
      <c r="F351" s="44">
        <v>-2.7</v>
      </c>
      <c r="G351" s="44">
        <f>E351+F351</f>
        <v>162.9</v>
      </c>
      <c r="H351" s="161">
        <f>F368+F351+F342+F322+F232+F340</f>
        <v>33</v>
      </c>
      <c r="I351" s="161">
        <f>G368+G351+G342+G322+G232+G340</f>
        <v>9486.1</v>
      </c>
    </row>
    <row r="352" spans="1:7" ht="31.5">
      <c r="A352" s="11" t="s">
        <v>95</v>
      </c>
      <c r="B352" s="113" t="s">
        <v>129</v>
      </c>
      <c r="C352" s="12" t="s">
        <v>185</v>
      </c>
      <c r="D352" s="12" t="s">
        <v>0</v>
      </c>
      <c r="E352" s="13">
        <f>E353</f>
        <v>5428.8</v>
      </c>
      <c r="F352" s="13">
        <f>F353</f>
        <v>0</v>
      </c>
      <c r="G352" s="13">
        <f>G353</f>
        <v>5428.8</v>
      </c>
    </row>
    <row r="353" spans="1:7" ht="31.5">
      <c r="A353" s="41" t="s">
        <v>275</v>
      </c>
      <c r="B353" s="43" t="s">
        <v>129</v>
      </c>
      <c r="C353" s="43" t="s">
        <v>267</v>
      </c>
      <c r="D353" s="43"/>
      <c r="E353" s="44">
        <f>E355+E356+E354</f>
        <v>5428.8</v>
      </c>
      <c r="F353" s="44">
        <f>F355+F356+F354</f>
        <v>0</v>
      </c>
      <c r="G353" s="44">
        <f>G355+G356+G354</f>
        <v>5428.8</v>
      </c>
    </row>
    <row r="354" spans="1:7" ht="63">
      <c r="A354" s="41" t="s">
        <v>18</v>
      </c>
      <c r="B354" s="43" t="s">
        <v>129</v>
      </c>
      <c r="C354" s="43" t="s">
        <v>267</v>
      </c>
      <c r="D354" s="43" t="s">
        <v>19</v>
      </c>
      <c r="E354" s="44">
        <v>93.9</v>
      </c>
      <c r="F354" s="44">
        <v>-81</v>
      </c>
      <c r="G354" s="44">
        <f>E354+F354</f>
        <v>12.900000000000006</v>
      </c>
    </row>
    <row r="355" spans="1:7" ht="31.5">
      <c r="A355" s="41" t="s">
        <v>16</v>
      </c>
      <c r="B355" s="43" t="s">
        <v>129</v>
      </c>
      <c r="C355" s="43" t="s">
        <v>267</v>
      </c>
      <c r="D355" s="43" t="s">
        <v>11</v>
      </c>
      <c r="E355" s="44">
        <v>417.8</v>
      </c>
      <c r="F355" s="44">
        <f>-10.3+91.3</f>
        <v>81</v>
      </c>
      <c r="G355" s="44">
        <f>E355+F355</f>
        <v>498.8</v>
      </c>
    </row>
    <row r="356" spans="1:7" ht="31.5">
      <c r="A356" s="84" t="s">
        <v>13</v>
      </c>
      <c r="B356" s="43" t="s">
        <v>129</v>
      </c>
      <c r="C356" s="43" t="s">
        <v>267</v>
      </c>
      <c r="D356" s="43" t="s">
        <v>14</v>
      </c>
      <c r="E356" s="44">
        <v>4917.1</v>
      </c>
      <c r="F356" s="44"/>
      <c r="G356" s="44">
        <f>E356+F356</f>
        <v>4917.1</v>
      </c>
    </row>
    <row r="357" spans="1:7" ht="31.5">
      <c r="A357" s="11" t="s">
        <v>88</v>
      </c>
      <c r="B357" s="113" t="s">
        <v>129</v>
      </c>
      <c r="C357" s="12" t="s">
        <v>178</v>
      </c>
      <c r="D357" s="12" t="s">
        <v>0</v>
      </c>
      <c r="E357" s="13">
        <f>E358+E362</f>
        <v>58574.3</v>
      </c>
      <c r="F357" s="13">
        <f>F358+F362</f>
        <v>-616.5</v>
      </c>
      <c r="G357" s="13">
        <f>G358+G362</f>
        <v>57957.8</v>
      </c>
    </row>
    <row r="358" spans="1:7" ht="31.5">
      <c r="A358" s="41" t="s">
        <v>17</v>
      </c>
      <c r="B358" s="43" t="s">
        <v>129</v>
      </c>
      <c r="C358" s="43" t="s">
        <v>179</v>
      </c>
      <c r="D358" s="43"/>
      <c r="E358" s="44">
        <f>E359+E360+E361</f>
        <v>30648.899999999998</v>
      </c>
      <c r="F358" s="44">
        <f>F359+F360+F361</f>
        <v>-758.8</v>
      </c>
      <c r="G358" s="44">
        <f>G359+G360+G361</f>
        <v>29890.1</v>
      </c>
    </row>
    <row r="359" spans="1:7" ht="63">
      <c r="A359" s="41" t="s">
        <v>18</v>
      </c>
      <c r="B359" s="43" t="s">
        <v>129</v>
      </c>
      <c r="C359" s="43" t="s">
        <v>179</v>
      </c>
      <c r="D359" s="43" t="s">
        <v>19</v>
      </c>
      <c r="E359" s="44">
        <v>26067.1</v>
      </c>
      <c r="F359" s="44">
        <v>-763.8</v>
      </c>
      <c r="G359" s="44">
        <f>E359+F359</f>
        <v>25303.3</v>
      </c>
    </row>
    <row r="360" spans="1:7" ht="31.5">
      <c r="A360" s="41" t="s">
        <v>16</v>
      </c>
      <c r="B360" s="43" t="s">
        <v>129</v>
      </c>
      <c r="C360" s="43" t="s">
        <v>179</v>
      </c>
      <c r="D360" s="43" t="s">
        <v>11</v>
      </c>
      <c r="E360" s="44">
        <v>4374.3</v>
      </c>
      <c r="F360" s="44">
        <v>5</v>
      </c>
      <c r="G360" s="44">
        <f>E360+F360</f>
        <v>4379.3</v>
      </c>
    </row>
    <row r="361" spans="1:7" ht="15.75">
      <c r="A361" s="79" t="s">
        <v>12</v>
      </c>
      <c r="B361" s="43" t="s">
        <v>129</v>
      </c>
      <c r="C361" s="43" t="s">
        <v>179</v>
      </c>
      <c r="D361" s="43" t="s">
        <v>15</v>
      </c>
      <c r="E361" s="38">
        <v>207.5</v>
      </c>
      <c r="F361" s="38">
        <v>0</v>
      </c>
      <c r="G361" s="44">
        <f>E361+F361</f>
        <v>207.5</v>
      </c>
    </row>
    <row r="362" spans="1:7" ht="31.5">
      <c r="A362" s="41" t="s">
        <v>63</v>
      </c>
      <c r="B362" s="43" t="s">
        <v>129</v>
      </c>
      <c r="C362" s="43" t="s">
        <v>186</v>
      </c>
      <c r="D362" s="43"/>
      <c r="E362" s="44">
        <f>E363+E364</f>
        <v>27925.4</v>
      </c>
      <c r="F362" s="44">
        <f>F363+F364</f>
        <v>142.3</v>
      </c>
      <c r="G362" s="44">
        <f>G363+G364</f>
        <v>28067.7</v>
      </c>
    </row>
    <row r="363" spans="1:7" ht="63">
      <c r="A363" s="41" t="s">
        <v>18</v>
      </c>
      <c r="B363" s="43" t="s">
        <v>129</v>
      </c>
      <c r="C363" s="43" t="s">
        <v>180</v>
      </c>
      <c r="D363" s="43" t="s">
        <v>19</v>
      </c>
      <c r="E363" s="44">
        <v>26636.9</v>
      </c>
      <c r="F363" s="44">
        <v>70</v>
      </c>
      <c r="G363" s="44">
        <f>E363+F363</f>
        <v>26706.9</v>
      </c>
    </row>
    <row r="364" spans="1:7" ht="31.5">
      <c r="A364" s="41" t="s">
        <v>16</v>
      </c>
      <c r="B364" s="43" t="s">
        <v>129</v>
      </c>
      <c r="C364" s="43" t="s">
        <v>180</v>
      </c>
      <c r="D364" s="43" t="s">
        <v>11</v>
      </c>
      <c r="E364" s="44">
        <v>1288.5</v>
      </c>
      <c r="F364" s="44">
        <v>72.3</v>
      </c>
      <c r="G364" s="44">
        <f>E364+F364</f>
        <v>1360.8</v>
      </c>
    </row>
    <row r="365" spans="1:7" ht="31.5">
      <c r="A365" s="101" t="s">
        <v>104</v>
      </c>
      <c r="B365" s="95" t="s">
        <v>129</v>
      </c>
      <c r="C365" s="95" t="s">
        <v>237</v>
      </c>
      <c r="D365" s="95" t="s">
        <v>0</v>
      </c>
      <c r="E365" s="114">
        <f>E366</f>
        <v>2800.2</v>
      </c>
      <c r="F365" s="114">
        <f aca="true" t="shared" si="7" ref="F365:G367">F366</f>
        <v>0</v>
      </c>
      <c r="G365" s="114">
        <f t="shared" si="7"/>
        <v>2800.2</v>
      </c>
    </row>
    <row r="366" spans="1:7" ht="47.25">
      <c r="A366" s="11" t="s">
        <v>106</v>
      </c>
      <c r="B366" s="113" t="s">
        <v>129</v>
      </c>
      <c r="C366" s="12" t="s">
        <v>189</v>
      </c>
      <c r="D366" s="12" t="s">
        <v>0</v>
      </c>
      <c r="E366" s="13">
        <f>E367</f>
        <v>2800.2</v>
      </c>
      <c r="F366" s="13">
        <f t="shared" si="7"/>
        <v>0</v>
      </c>
      <c r="G366" s="13">
        <f t="shared" si="7"/>
        <v>2800.2</v>
      </c>
    </row>
    <row r="367" spans="1:7" ht="78.75">
      <c r="A367" s="42" t="s">
        <v>132</v>
      </c>
      <c r="B367" s="28" t="s">
        <v>129</v>
      </c>
      <c r="C367" s="36" t="s">
        <v>241</v>
      </c>
      <c r="D367" s="36"/>
      <c r="E367" s="66">
        <f>E368</f>
        <v>2800.2</v>
      </c>
      <c r="F367" s="66">
        <f t="shared" si="7"/>
        <v>0</v>
      </c>
      <c r="G367" s="66">
        <f t="shared" si="7"/>
        <v>2800.2</v>
      </c>
    </row>
    <row r="368" spans="1:7" ht="15.75">
      <c r="A368" s="42" t="s">
        <v>31</v>
      </c>
      <c r="B368" s="28" t="s">
        <v>129</v>
      </c>
      <c r="C368" s="36" t="s">
        <v>241</v>
      </c>
      <c r="D368" s="36" t="s">
        <v>20</v>
      </c>
      <c r="E368" s="66">
        <v>2800.2</v>
      </c>
      <c r="F368" s="66"/>
      <c r="G368" s="66">
        <f>E368+F368</f>
        <v>2800.2</v>
      </c>
    </row>
    <row r="369" spans="1:7" ht="15.75">
      <c r="A369" s="170" t="s">
        <v>35</v>
      </c>
      <c r="B369" s="171" t="s">
        <v>129</v>
      </c>
      <c r="C369" s="172" t="s">
        <v>149</v>
      </c>
      <c r="D369" s="172" t="s">
        <v>0</v>
      </c>
      <c r="E369" s="173">
        <f aca="true" t="shared" si="8" ref="E369:G370">E370</f>
        <v>0</v>
      </c>
      <c r="F369" s="173">
        <f t="shared" si="8"/>
        <v>289.8</v>
      </c>
      <c r="G369" s="173">
        <f t="shared" si="8"/>
        <v>289.8</v>
      </c>
    </row>
    <row r="370" spans="1:7" ht="31.5">
      <c r="A370" s="23" t="s">
        <v>77</v>
      </c>
      <c r="B370" s="28" t="s">
        <v>129</v>
      </c>
      <c r="C370" s="174" t="s">
        <v>157</v>
      </c>
      <c r="D370" s="175"/>
      <c r="E370" s="176">
        <f t="shared" si="8"/>
        <v>0</v>
      </c>
      <c r="F370" s="176">
        <f t="shared" si="8"/>
        <v>289.8</v>
      </c>
      <c r="G370" s="176">
        <f t="shared" si="8"/>
        <v>289.8</v>
      </c>
    </row>
    <row r="371" spans="1:7" ht="15.75">
      <c r="A371" s="177" t="s">
        <v>12</v>
      </c>
      <c r="B371" s="43" t="s">
        <v>129</v>
      </c>
      <c r="C371" s="174" t="s">
        <v>157</v>
      </c>
      <c r="D371" s="174" t="s">
        <v>15</v>
      </c>
      <c r="E371" s="176">
        <v>0</v>
      </c>
      <c r="F371" s="176">
        <v>289.8</v>
      </c>
      <c r="G371" s="176">
        <f>E371+F371</f>
        <v>289.8</v>
      </c>
    </row>
    <row r="372" spans="1:7" ht="15.75">
      <c r="A372" s="33" t="s">
        <v>133</v>
      </c>
      <c r="B372" s="34" t="s">
        <v>134</v>
      </c>
      <c r="C372" s="100"/>
      <c r="D372" s="111"/>
      <c r="E372" s="32">
        <f>E373+E379</f>
        <v>45179</v>
      </c>
      <c r="F372" s="32">
        <f>F373+F379</f>
        <v>0</v>
      </c>
      <c r="G372" s="32">
        <f>G373+G379</f>
        <v>45179</v>
      </c>
    </row>
    <row r="373" spans="1:7" ht="31.5">
      <c r="A373" s="101" t="s">
        <v>97</v>
      </c>
      <c r="B373" s="115" t="s">
        <v>134</v>
      </c>
      <c r="C373" s="95" t="s">
        <v>214</v>
      </c>
      <c r="D373" s="95" t="s">
        <v>0</v>
      </c>
      <c r="E373" s="102">
        <f aca="true" t="shared" si="9" ref="E373:G374">E374</f>
        <v>18308</v>
      </c>
      <c r="F373" s="102">
        <f t="shared" si="9"/>
        <v>0</v>
      </c>
      <c r="G373" s="102">
        <f t="shared" si="9"/>
        <v>18308</v>
      </c>
    </row>
    <row r="374" spans="1:7" ht="31.5">
      <c r="A374" s="11" t="s">
        <v>98</v>
      </c>
      <c r="B374" s="103" t="s">
        <v>134</v>
      </c>
      <c r="C374" s="12" t="s">
        <v>215</v>
      </c>
      <c r="D374" s="12" t="s">
        <v>0</v>
      </c>
      <c r="E374" s="13">
        <f t="shared" si="9"/>
        <v>18308</v>
      </c>
      <c r="F374" s="13">
        <f t="shared" si="9"/>
        <v>0</v>
      </c>
      <c r="G374" s="13">
        <f t="shared" si="9"/>
        <v>18308</v>
      </c>
    </row>
    <row r="375" spans="1:7" ht="31.5">
      <c r="A375" s="78" t="s">
        <v>17</v>
      </c>
      <c r="B375" s="43" t="s">
        <v>134</v>
      </c>
      <c r="C375" s="16" t="s">
        <v>216</v>
      </c>
      <c r="D375" s="22"/>
      <c r="E375" s="21">
        <f>SUM(E376:E378)</f>
        <v>18308</v>
      </c>
      <c r="F375" s="21">
        <f>SUM(F376:F378)</f>
        <v>0</v>
      </c>
      <c r="G375" s="21">
        <f>SUM(G376:G378)</f>
        <v>18308</v>
      </c>
    </row>
    <row r="376" spans="1:7" ht="63">
      <c r="A376" s="56" t="s">
        <v>18</v>
      </c>
      <c r="B376" s="43" t="s">
        <v>134</v>
      </c>
      <c r="C376" s="16" t="s">
        <v>216</v>
      </c>
      <c r="D376" s="43" t="s">
        <v>19</v>
      </c>
      <c r="E376" s="21">
        <v>16978.8</v>
      </c>
      <c r="F376" s="21"/>
      <c r="G376" s="21">
        <f>E376+F376</f>
        <v>16978.8</v>
      </c>
    </row>
    <row r="377" spans="1:7" ht="31.5">
      <c r="A377" s="46" t="s">
        <v>16</v>
      </c>
      <c r="B377" s="43" t="s">
        <v>134</v>
      </c>
      <c r="C377" s="16" t="s">
        <v>216</v>
      </c>
      <c r="D377" s="43" t="s">
        <v>11</v>
      </c>
      <c r="E377" s="21">
        <v>1251.3</v>
      </c>
      <c r="F377" s="21">
        <v>2</v>
      </c>
      <c r="G377" s="21">
        <f>E377+F377</f>
        <v>1253.3</v>
      </c>
    </row>
    <row r="378" spans="1:7" ht="15.75">
      <c r="A378" s="79" t="s">
        <v>12</v>
      </c>
      <c r="B378" s="43" t="s">
        <v>134</v>
      </c>
      <c r="C378" s="16" t="s">
        <v>216</v>
      </c>
      <c r="D378" s="43" t="s">
        <v>15</v>
      </c>
      <c r="E378" s="21">
        <v>77.9</v>
      </c>
      <c r="F378" s="21">
        <v>-2</v>
      </c>
      <c r="G378" s="21">
        <f>E378+F378</f>
        <v>75.9</v>
      </c>
    </row>
    <row r="379" spans="1:7" ht="15.75">
      <c r="A379" s="94" t="s">
        <v>35</v>
      </c>
      <c r="B379" s="96" t="s">
        <v>134</v>
      </c>
      <c r="C379" s="96" t="s">
        <v>149</v>
      </c>
      <c r="D379" s="96" t="s">
        <v>0</v>
      </c>
      <c r="E379" s="97">
        <f>E386+E388+E390+E392+E394+E396+E384+E398+E400+E382+E380</f>
        <v>26871</v>
      </c>
      <c r="F379" s="97">
        <f>F386+F388+F390+F392+F394+F396+F384+F398+F400+F382+F380</f>
        <v>0</v>
      </c>
      <c r="G379" s="97">
        <f>G386+G388+G390+G392+G394+G396+G384+G398+G400+G382+G380</f>
        <v>26871</v>
      </c>
    </row>
    <row r="380" spans="1:7" ht="31.5">
      <c r="A380" s="23" t="s">
        <v>77</v>
      </c>
      <c r="B380" s="28" t="s">
        <v>134</v>
      </c>
      <c r="C380" s="43" t="s">
        <v>157</v>
      </c>
      <c r="D380" s="68"/>
      <c r="E380" s="44">
        <f>E381</f>
        <v>137.6</v>
      </c>
      <c r="F380" s="44">
        <f>F381</f>
        <v>0</v>
      </c>
      <c r="G380" s="44">
        <f>G381</f>
        <v>137.6</v>
      </c>
    </row>
    <row r="381" spans="1:7" ht="15.75">
      <c r="A381" s="48" t="s">
        <v>12</v>
      </c>
      <c r="B381" s="43" t="s">
        <v>134</v>
      </c>
      <c r="C381" s="43" t="s">
        <v>157</v>
      </c>
      <c r="D381" s="43" t="s">
        <v>15</v>
      </c>
      <c r="E381" s="44">
        <v>137.6</v>
      </c>
      <c r="F381" s="44"/>
      <c r="G381" s="44">
        <f>E381+F381</f>
        <v>137.6</v>
      </c>
    </row>
    <row r="382" spans="1:7" ht="63">
      <c r="A382" s="69" t="s">
        <v>304</v>
      </c>
      <c r="B382" s="28" t="s">
        <v>134</v>
      </c>
      <c r="C382" s="28" t="s">
        <v>305</v>
      </c>
      <c r="D382" s="28"/>
      <c r="E382" s="38">
        <f>E383</f>
        <v>11.9</v>
      </c>
      <c r="F382" s="38">
        <f>F383</f>
        <v>0</v>
      </c>
      <c r="G382" s="38">
        <f>G383</f>
        <v>11.9</v>
      </c>
    </row>
    <row r="383" spans="1:7" ht="31.5">
      <c r="A383" s="69" t="s">
        <v>16</v>
      </c>
      <c r="B383" s="28" t="s">
        <v>134</v>
      </c>
      <c r="C383" s="28" t="s">
        <v>305</v>
      </c>
      <c r="D383" s="28" t="s">
        <v>11</v>
      </c>
      <c r="E383" s="38">
        <v>11.9</v>
      </c>
      <c r="F383" s="38"/>
      <c r="G383" s="38">
        <f>E383+F383</f>
        <v>11.9</v>
      </c>
    </row>
    <row r="384" spans="1:7" ht="31.5">
      <c r="A384" s="127" t="s">
        <v>53</v>
      </c>
      <c r="B384" s="134" t="s">
        <v>134</v>
      </c>
      <c r="C384" s="134" t="s">
        <v>147</v>
      </c>
      <c r="D384" s="124"/>
      <c r="E384" s="44">
        <f>E385</f>
        <v>1167.8999999999999</v>
      </c>
      <c r="F384" s="44">
        <f>F385</f>
        <v>0</v>
      </c>
      <c r="G384" s="44">
        <f>G385</f>
        <v>1167.8999999999999</v>
      </c>
    </row>
    <row r="385" spans="1:7" ht="15.75">
      <c r="A385" s="47" t="s">
        <v>48</v>
      </c>
      <c r="B385" s="43" t="s">
        <v>134</v>
      </c>
      <c r="C385" s="43" t="s">
        <v>147</v>
      </c>
      <c r="D385" s="43" t="s">
        <v>49</v>
      </c>
      <c r="E385" s="44">
        <f>1157.3+10.6</f>
        <v>1167.8999999999999</v>
      </c>
      <c r="F385" s="44"/>
      <c r="G385" s="44">
        <f>E385+F385</f>
        <v>1167.8999999999999</v>
      </c>
    </row>
    <row r="386" spans="1:7" ht="47.25">
      <c r="A386" s="85" t="s">
        <v>52</v>
      </c>
      <c r="B386" s="43" t="s">
        <v>134</v>
      </c>
      <c r="C386" s="43" t="s">
        <v>148</v>
      </c>
      <c r="D386" s="22"/>
      <c r="E386" s="44">
        <f>E387</f>
        <v>133.2</v>
      </c>
      <c r="F386" s="44">
        <f>F387</f>
        <v>0</v>
      </c>
      <c r="G386" s="44">
        <f>G387</f>
        <v>133.2</v>
      </c>
    </row>
    <row r="387" spans="1:7" ht="15" customHeight="1">
      <c r="A387" s="47" t="s">
        <v>48</v>
      </c>
      <c r="B387" s="43" t="s">
        <v>134</v>
      </c>
      <c r="C387" s="43" t="s">
        <v>148</v>
      </c>
      <c r="D387" s="43" t="s">
        <v>49</v>
      </c>
      <c r="E387" s="44">
        <v>133.2</v>
      </c>
      <c r="F387" s="44"/>
      <c r="G387" s="44">
        <f>E387+F387</f>
        <v>133.2</v>
      </c>
    </row>
    <row r="388" spans="1:7" ht="94.5">
      <c r="A388" s="89" t="s">
        <v>292</v>
      </c>
      <c r="B388" s="43" t="s">
        <v>134</v>
      </c>
      <c r="C388" s="52" t="s">
        <v>152</v>
      </c>
      <c r="D388" s="53"/>
      <c r="E388" s="49">
        <f>E389</f>
        <v>3</v>
      </c>
      <c r="F388" s="49">
        <f>F389</f>
        <v>0</v>
      </c>
      <c r="G388" s="49">
        <f>G389</f>
        <v>3</v>
      </c>
    </row>
    <row r="389" spans="1:7" ht="31.5">
      <c r="A389" s="55" t="s">
        <v>16</v>
      </c>
      <c r="B389" s="43" t="s">
        <v>134</v>
      </c>
      <c r="C389" s="52" t="s">
        <v>152</v>
      </c>
      <c r="D389" s="53">
        <v>200</v>
      </c>
      <c r="E389" s="49">
        <v>3</v>
      </c>
      <c r="F389" s="49"/>
      <c r="G389" s="49">
        <f>E389+F389</f>
        <v>3</v>
      </c>
    </row>
    <row r="390" spans="1:7" ht="173.25">
      <c r="A390" s="86" t="s">
        <v>293</v>
      </c>
      <c r="B390" s="43" t="s">
        <v>134</v>
      </c>
      <c r="C390" s="116" t="s">
        <v>153</v>
      </c>
      <c r="D390" s="117"/>
      <c r="E390" s="49">
        <f>E391</f>
        <v>3</v>
      </c>
      <c r="F390" s="49"/>
      <c r="G390" s="49">
        <f>E390+F390</f>
        <v>3</v>
      </c>
    </row>
    <row r="391" spans="1:7" ht="31.5">
      <c r="A391" s="55" t="s">
        <v>16</v>
      </c>
      <c r="B391" s="43" t="s">
        <v>134</v>
      </c>
      <c r="C391" s="116" t="s">
        <v>153</v>
      </c>
      <c r="D391" s="118">
        <v>200</v>
      </c>
      <c r="E391" s="49">
        <v>3</v>
      </c>
      <c r="F391" s="49"/>
      <c r="G391" s="49">
        <f>E391+F391</f>
        <v>3</v>
      </c>
    </row>
    <row r="392" spans="1:7" ht="31.5">
      <c r="A392" s="23" t="s">
        <v>50</v>
      </c>
      <c r="B392" s="43" t="s">
        <v>134</v>
      </c>
      <c r="C392" s="116" t="s">
        <v>154</v>
      </c>
      <c r="D392" s="50"/>
      <c r="E392" s="49">
        <f>E393</f>
        <v>1621.7</v>
      </c>
      <c r="F392" s="49">
        <f>F393</f>
        <v>0</v>
      </c>
      <c r="G392" s="49">
        <f>G393</f>
        <v>1621.7</v>
      </c>
    </row>
    <row r="393" spans="1:7" ht="15.75">
      <c r="A393" s="48" t="s">
        <v>48</v>
      </c>
      <c r="B393" s="43" t="s">
        <v>134</v>
      </c>
      <c r="C393" s="116" t="s">
        <v>154</v>
      </c>
      <c r="D393" s="43" t="s">
        <v>49</v>
      </c>
      <c r="E393" s="49">
        <v>1621.7</v>
      </c>
      <c r="F393" s="49"/>
      <c r="G393" s="49">
        <f>E393+F393</f>
        <v>1621.7</v>
      </c>
    </row>
    <row r="394" spans="1:7" ht="105">
      <c r="A394" s="87" t="s">
        <v>294</v>
      </c>
      <c r="B394" s="43" t="s">
        <v>134</v>
      </c>
      <c r="C394" s="116" t="s">
        <v>155</v>
      </c>
      <c r="D394" s="51"/>
      <c r="E394" s="49">
        <f>E395</f>
        <v>178.20000000000002</v>
      </c>
      <c r="F394" s="49">
        <f>F395</f>
        <v>0</v>
      </c>
      <c r="G394" s="49">
        <f>G395</f>
        <v>178.20000000000002</v>
      </c>
    </row>
    <row r="395" spans="1:7" ht="15.75">
      <c r="A395" s="48" t="s">
        <v>48</v>
      </c>
      <c r="B395" s="43" t="s">
        <v>134</v>
      </c>
      <c r="C395" s="116" t="s">
        <v>155</v>
      </c>
      <c r="D395" s="43" t="s">
        <v>49</v>
      </c>
      <c r="E395" s="49">
        <f>226-18.1-11.6-18.1</f>
        <v>178.20000000000002</v>
      </c>
      <c r="F395" s="49"/>
      <c r="G395" s="49">
        <f>E395+F395</f>
        <v>178.20000000000002</v>
      </c>
    </row>
    <row r="396" spans="1:7" ht="120">
      <c r="A396" s="121" t="s">
        <v>288</v>
      </c>
      <c r="B396" s="43" t="s">
        <v>134</v>
      </c>
      <c r="C396" s="116" t="s">
        <v>156</v>
      </c>
      <c r="D396" s="51"/>
      <c r="E396" s="49">
        <f>E397</f>
        <v>7</v>
      </c>
      <c r="F396" s="49">
        <f>F397</f>
        <v>0</v>
      </c>
      <c r="G396" s="49">
        <f>G397</f>
        <v>7</v>
      </c>
    </row>
    <row r="397" spans="1:7" ht="31.5">
      <c r="A397" s="48" t="s">
        <v>16</v>
      </c>
      <c r="B397" s="43" t="s">
        <v>134</v>
      </c>
      <c r="C397" s="116" t="s">
        <v>156</v>
      </c>
      <c r="D397" s="43" t="s">
        <v>11</v>
      </c>
      <c r="E397" s="49">
        <v>7</v>
      </c>
      <c r="F397" s="49"/>
      <c r="G397" s="49">
        <f>E397+F397</f>
        <v>7</v>
      </c>
    </row>
    <row r="398" spans="1:7" ht="31.5">
      <c r="A398" s="23" t="s">
        <v>135</v>
      </c>
      <c r="B398" s="43" t="s">
        <v>134</v>
      </c>
      <c r="C398" s="43" t="s">
        <v>150</v>
      </c>
      <c r="D398" s="43" t="s">
        <v>0</v>
      </c>
      <c r="E398" s="49">
        <f>E399</f>
        <v>3400.1</v>
      </c>
      <c r="F398" s="49">
        <f>F399</f>
        <v>0</v>
      </c>
      <c r="G398" s="49">
        <f>G399</f>
        <v>3400.1</v>
      </c>
    </row>
    <row r="399" spans="1:7" ht="15.75">
      <c r="A399" s="48" t="s">
        <v>48</v>
      </c>
      <c r="B399" s="43" t="s">
        <v>134</v>
      </c>
      <c r="C399" s="43" t="s">
        <v>150</v>
      </c>
      <c r="D399" s="43" t="s">
        <v>49</v>
      </c>
      <c r="E399" s="49">
        <v>3400.1</v>
      </c>
      <c r="F399" s="49"/>
      <c r="G399" s="49">
        <f>E399+F399</f>
        <v>3400.1</v>
      </c>
    </row>
    <row r="400" spans="1:7" ht="31.5">
      <c r="A400" s="85" t="s">
        <v>51</v>
      </c>
      <c r="B400" s="43" t="s">
        <v>134</v>
      </c>
      <c r="C400" s="43" t="s">
        <v>151</v>
      </c>
      <c r="D400" s="50"/>
      <c r="E400" s="49">
        <f>E401</f>
        <v>20207.4</v>
      </c>
      <c r="F400" s="49">
        <f>F401</f>
        <v>0</v>
      </c>
      <c r="G400" s="49">
        <f>G401</f>
        <v>20207.4</v>
      </c>
    </row>
    <row r="401" spans="1:7" ht="15.75">
      <c r="A401" s="48" t="s">
        <v>48</v>
      </c>
      <c r="B401" s="43" t="s">
        <v>134</v>
      </c>
      <c r="C401" s="43" t="s">
        <v>151</v>
      </c>
      <c r="D401" s="43" t="s">
        <v>49</v>
      </c>
      <c r="E401" s="49">
        <v>20207.4</v>
      </c>
      <c r="F401" s="49"/>
      <c r="G401" s="49">
        <f>E401+F401</f>
        <v>20207.4</v>
      </c>
    </row>
  </sheetData>
  <sheetProtection/>
  <mergeCells count="12">
    <mergeCell ref="C5:G5"/>
    <mergeCell ref="D9:D10"/>
    <mergeCell ref="F9:F10"/>
    <mergeCell ref="G9:G10"/>
    <mergeCell ref="C1:E1"/>
    <mergeCell ref="A7:G7"/>
    <mergeCell ref="A9:A10"/>
    <mergeCell ref="B9:B10"/>
    <mergeCell ref="E9:E10"/>
    <mergeCell ref="C4:E4"/>
    <mergeCell ref="C9:C10"/>
    <mergeCell ref="C2:G2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 Валентинович</dc:creator>
  <cp:keywords/>
  <dc:description>POI HSSF rep:2.31.10.166</dc:description>
  <cp:lastModifiedBy>1</cp:lastModifiedBy>
  <cp:lastPrinted>2017-11-21T05:51:15Z</cp:lastPrinted>
  <dcterms:created xsi:type="dcterms:W3CDTF">2013-10-14T07:03:00Z</dcterms:created>
  <dcterms:modified xsi:type="dcterms:W3CDTF">2017-11-24T08:18:58Z</dcterms:modified>
  <cp:category/>
  <cp:version/>
  <cp:contentType/>
  <cp:contentStatus/>
</cp:coreProperties>
</file>