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10" windowWidth="14940" windowHeight="7710" activeTab="3"/>
  </bookViews>
  <sheets>
    <sheet name="2018 год Приложение 3" sheetId="1" r:id="rId1"/>
    <sheet name="2019-2020 Приложение 4" sheetId="2" r:id="rId2"/>
    <sheet name="2018 год Приложение  5" sheetId="3" r:id="rId3"/>
    <sheet name="2019-2020 Приложение 6" sheetId="4" r:id="rId4"/>
  </sheets>
  <externalReferences>
    <externalReference r:id="rId7"/>
  </externalReferences>
  <definedNames>
    <definedName name="_xlnm._FilterDatabase" localSheetId="0" hidden="1">'2018 год Приложение 3'!$A$9:$D$316</definedName>
    <definedName name="_xlnm._FilterDatabase" localSheetId="1" hidden="1">'2019-2020 Приложение 4'!$A$9:$E$281</definedName>
    <definedName name="_xlnm._FilterDatabase" localSheetId="3" hidden="1">'2019-2020 Приложение 6'!$A$7:$F$295</definedName>
    <definedName name="Z_03B9FC11_D718_472C_9325_658176A1E393_.wvu.FilterData" localSheetId="2" hidden="1">'2018 год Приложение  5'!$A$9:$E$331</definedName>
    <definedName name="Z_040A8895_9FBB_4291_805F_81327C257A7B_.wvu.FilterData" localSheetId="1" hidden="1">'2019-2020 Приложение 4'!$A$9:$E$281</definedName>
    <definedName name="Z_05436EAD_0453_445C_AAB7_9532A20E8C45_.wvu.FilterData" localSheetId="2" hidden="1">'2018 год Приложение  5'!$A$8:$I$331</definedName>
    <definedName name="Z_05436EAD_0453_445C_AAB7_9532A20E8C45_.wvu.FilterData" localSheetId="0" hidden="1">'2018 год Приложение 3'!$A$8:$H$314</definedName>
    <definedName name="Z_063D0829_F066_4FFA_8D5C_E3787B171893_.wvu.FilterData" localSheetId="2" hidden="1">'2018 год Приложение  5'!$A$9:$E$331</definedName>
    <definedName name="Z_063D0829_F066_4FFA_8D5C_E3787B171893_.wvu.FilterData" localSheetId="0" hidden="1">'2018 год Приложение 3'!$A$8:$H$314</definedName>
    <definedName name="Z_0716348E_E5A1_49BF_9EA9_22865FC05A43_.wvu.FilterData" localSheetId="2" hidden="1">'2018 год Приложение  5'!$A$9:$E$331</definedName>
    <definedName name="Z_09314010_6A21_4750_99BD_9347C651DB63_.wvu.FilterData" localSheetId="2" hidden="1">'2018 год Приложение  5'!$A$9:$E$331</definedName>
    <definedName name="Z_0CFE7E40_53CB_4F78_8BC0_30B076713ABD_.wvu.FilterData" localSheetId="0" hidden="1">'2018 год Приложение 3'!$A$9:$H$314</definedName>
    <definedName name="Z_0DCA2599_543A_4921_B268_9F4C968DB0EE_.wvu.FilterData" localSheetId="1" hidden="1">'2019-2020 Приложение 4'!$A$7:$G$281</definedName>
    <definedName name="Z_0EE3EDD7_0780_4555_BA38_4F54A9D92404_.wvu.FilterData" localSheetId="2" hidden="1">'2018 год Приложение  5'!$A$9:$E$333</definedName>
    <definedName name="Z_0EE3EDD7_0780_4555_BA38_4F54A9D92404_.wvu.FilterData" localSheetId="3" hidden="1">'2019-2020 Приложение 6'!$A$7:$F$295</definedName>
    <definedName name="Z_0FCE94B1_9002_477B_B2E5_4184A7822AB9_.wvu.FilterData" localSheetId="2" hidden="1">'2018 год Приложение  5'!$A$9:$E$331</definedName>
    <definedName name="Z_15FA0134_A4CC_4D11_9858_645DC052B6AD_.wvu.FilterData" localSheetId="2" hidden="1">'2018 год Приложение  5'!$A$9:$E$331</definedName>
    <definedName name="Z_15FA0134_A4CC_4D11_9858_645DC052B6AD_.wvu.FilterData" localSheetId="3" hidden="1">'2019-2020 Приложение 6'!$A$7:$F$295</definedName>
    <definedName name="Z_1793FDB0_A567_4A38_9DE3_5A747B08302B_.wvu.FilterData" localSheetId="2" hidden="1">'2018 год Приложение  5'!$A$9:$I$331</definedName>
    <definedName name="Z_1793FDB0_A567_4A38_9DE3_5A747B08302B_.wvu.FilterData" localSheetId="0" hidden="1">'2018 год Приложение 3'!$A$9:$H$314</definedName>
    <definedName name="Z_1AA1C7E8_9431_413E_AEE6_AFCA81CFD471_.wvu.FilterData" localSheetId="2" hidden="1">'2018 год Приложение  5'!$A$8:$I$331</definedName>
    <definedName name="Z_1C2CBEA6_B1D6_4CFC_89E4_B92BD2AE5C55_.wvu.FilterData" localSheetId="2" hidden="1">'2018 год Приложение  5'!$A$9:$E$9</definedName>
    <definedName name="Z_1C82656C_3E24_426F_8687_FA8D53CFE553_.wvu.FilterData" localSheetId="1" hidden="1">'2019-2020 Приложение 4'!$A$7:$G$7</definedName>
    <definedName name="Z_1E00A9CD_B75D_4344_8689_CF1FDB6765FF_.wvu.FilterData" localSheetId="2" hidden="1">'2018 год Приложение  5'!$A$8:$I$331</definedName>
    <definedName name="Z_20A13DD1_7173_4432_8F1D_5127F78A7FC1_.wvu.FilterData" localSheetId="0" hidden="1">'2018 год Приложение 3'!$A$9:$H$314</definedName>
    <definedName name="Z_255C6B67_D096_41E9_BC2F_9E2EF7DC0ADD_.wvu.FilterData" localSheetId="2" hidden="1">'2018 год Приложение  5'!$A$9:$E$331</definedName>
    <definedName name="Z_28EE3EBE_191C_4492_B285_F87B606971F7_.wvu.FilterData" localSheetId="2" hidden="1">'2018 год Приложение  5'!$A$8:$I$331</definedName>
    <definedName name="Z_29F890E0_C9E7_42D5_82BF_281E463A6F97_.wvu.FilterData" localSheetId="0" hidden="1">'2018 год Приложение 3'!$A$10:$H$260</definedName>
    <definedName name="Z_2ADAFE34_C072_4430_9776_836EA608BD48_.wvu.FilterData" localSheetId="1" hidden="1">'2019-2020 Приложение 4'!$A$7:$G$281</definedName>
    <definedName name="Z_2B5903EA_C582_447F_AE1E_0069BE6A20DA_.wvu.FilterData" localSheetId="2" hidden="1">'2018 год Приложение  5'!$A$8:$I$331</definedName>
    <definedName name="Z_2B5903EA_C582_447F_AE1E_0069BE6A20DA_.wvu.FilterData" localSheetId="0" hidden="1">'2018 год Приложение 3'!$A$8:$H$314</definedName>
    <definedName name="Z_2C8748C9_2E71_4C69_94DE_87D1C2F1495D_.wvu.FilterData" localSheetId="2" hidden="1">'2018 год Приложение  5'!$A$8:$I$331</definedName>
    <definedName name="Z_2C8748C9_2E71_4C69_94DE_87D1C2F1495D_.wvu.FilterData" localSheetId="0" hidden="1">'2018 год Приложение 3'!$A$8:$H$314</definedName>
    <definedName name="Z_2F2BAB57_3B85_4B60_A7AA_BFC253810F7B_.wvu.FilterData" localSheetId="2" hidden="1">'2018 год Приложение  5'!$A$9:$E$331</definedName>
    <definedName name="Z_2F2BAB57_3B85_4B60_A7AA_BFC253810F7B_.wvu.FilterData" localSheetId="0" hidden="1">'2018 год Приложение 3'!$A$9:$H$314</definedName>
    <definedName name="Z_2F4E7589_BB9E_4EE8_9FB7_7E262394E878_.wvu.FilterData" localSheetId="2" hidden="1">'2018 год Приложение  5'!$A$8:$I$333</definedName>
    <definedName name="Z_2F4E7589_BB9E_4EE8_9FB7_7E262394E878_.wvu.FilterData" localSheetId="0" hidden="1">'2018 год Приложение 3'!$A$9:$D$316</definedName>
    <definedName name="Z_2F4E7589_BB9E_4EE8_9FB7_7E262394E878_.wvu.FilterData" localSheetId="1" hidden="1">'2019-2020 Приложение 4'!$A$9:$E$281</definedName>
    <definedName name="Z_2F4E7589_BB9E_4EE8_9FB7_7E262394E878_.wvu.FilterData" localSheetId="3" hidden="1">'2019-2020 Приложение 6'!$A$7:$F$295</definedName>
    <definedName name="Z_2F4E7589_BB9E_4EE8_9FB7_7E262394E878_.wvu.PrintArea" localSheetId="1" hidden="1">'2019-2020 Приложение 4'!$A$1:$E$280</definedName>
    <definedName name="Z_3011A347_4FEE_45EE_A3D2_6E9495927AC2_.wvu.FilterData" localSheetId="0" hidden="1">'2018 год Приложение 3'!$A$9:$H$314</definedName>
    <definedName name="Z_30F52F6D_8021_4747_BC8C_41AB4A9EEA5D_.wvu.FilterData" localSheetId="3" hidden="1">'2019-2020 Приложение 6'!$A$7:$F$295</definedName>
    <definedName name="Z_31304256_DFD3_482B_B984_BC9517A67CAB_.wvu.FilterData" localSheetId="0" hidden="1">'2018 год Приложение 3'!$A$10:$H$260</definedName>
    <definedName name="Z_32513D7C_6D2E_4806_BFCE_CD9FEFA27E0A_.wvu.FilterData" localSheetId="2" hidden="1">'2018 год Приложение  5'!$A$9:$E$331</definedName>
    <definedName name="Z_326281D8_1458_43AD_995C_40833A4FF9F7_.wvu.FilterData" localSheetId="2" hidden="1">'2018 год Приложение  5'!$A$9:$I$331</definedName>
    <definedName name="Z_35042B4D_185D_4923_B7C3_7D72B1327020_.wvu.FilterData" localSheetId="0" hidden="1">'2018 год Приложение 3'!$A$8:$H$314</definedName>
    <definedName name="Z_372AE423_B16C_4226_B887_6F875638DB23_.wvu.FilterData" localSheetId="2" hidden="1">'2018 год Приложение  5'!$A$9:$E$331</definedName>
    <definedName name="Z_372AE423_B16C_4226_B887_6F875638DB23_.wvu.FilterData" localSheetId="0" hidden="1">'2018 год Приложение 3'!$A$9:$H$314</definedName>
    <definedName name="Z_37C22F8C_5317_4036_9B6D_4959DC678D32_.wvu.FilterData" localSheetId="2" hidden="1">'2018 год Приложение  5'!$A$9:$E$333</definedName>
    <definedName name="Z_37C22F8C_5317_4036_9B6D_4959DC678D32_.wvu.FilterData" localSheetId="0" hidden="1">'2018 год Приложение 3'!$A$9:$H$314</definedName>
    <definedName name="Z_37C22F8C_5317_4036_9B6D_4959DC678D32_.wvu.FilterData" localSheetId="3" hidden="1">'2019-2020 Приложение 6'!$A$7:$F$295</definedName>
    <definedName name="Z_386D50F9_CEE7_46CD_A395_43D9880373C4_.wvu.FilterData" localSheetId="2" hidden="1">'2018 год Приложение  5'!$A$9:$E$331</definedName>
    <definedName name="Z_386D50F9_CEE7_46CD_A395_43D9880373C4_.wvu.FilterData" localSheetId="0" hidden="1">'2018 год Приложение 3'!$A$9:$D$314</definedName>
    <definedName name="Z_38C63987_0AE9_4A83_8CF7_BCCCF760641A_.wvu.FilterData" localSheetId="2" hidden="1">'2018 год Приложение  5'!$A$9:$I$331</definedName>
    <definedName name="Z_3DD74414_5CAB_495E_9125_A70EBFC442AF_.wvu.FilterData" localSheetId="2" hidden="1">'2018 год Приложение  5'!$A$10:$I$331</definedName>
    <definedName name="Z_3E6C3B2B_9BE5_4A89_A297_56EDE963DDC1_.wvu.FilterData" localSheetId="2" hidden="1">'2018 год Приложение  5'!$A$9:$I$331</definedName>
    <definedName name="Z_3F313A6C_4796_49DF_9C11_D110C8E222E8_.wvu.FilterData" localSheetId="2" hidden="1">'2018 год Приложение  5'!$A$9:$E$9</definedName>
    <definedName name="Z_40328EBE_1B9A_4C01_AA33_3C094B2C7826_.wvu.FilterData" localSheetId="0" hidden="1">'2018 год Приложение 3'!$A$9:$D$314</definedName>
    <definedName name="Z_4211EEE3_80E0_4661_AF12_187209E361F0_.wvu.FilterData" localSheetId="2" hidden="1">'2018 год Приложение  5'!$A$8:$I$333</definedName>
    <definedName name="Z_4211EEE3_80E0_4661_AF12_187209E361F0_.wvu.FilterData" localSheetId="0" hidden="1">'2018 год Приложение 3'!$A$9:$D$316</definedName>
    <definedName name="Z_427AE314_3976_4058_892A_5851309CCB98_.wvu.FilterData" localSheetId="2" hidden="1">'2018 год Приложение  5'!$A$8:$I$331</definedName>
    <definedName name="Z_427AE314_3976_4058_892A_5851309CCB98_.wvu.FilterData" localSheetId="0" hidden="1">'2018 год Приложение 3'!$A$8:$H$314</definedName>
    <definedName name="Z_43823885_114F_435D_A47D_D3CA76F33AAB_.wvu.FilterData" localSheetId="0" hidden="1">'2018 год Приложение 3'!$A$10:$D$231</definedName>
    <definedName name="Z_467F0D3D_0B71_4362_9E4C_6C954DC8A15D_.wvu.FilterData" localSheetId="2" hidden="1">'2018 год Приложение  5'!$A$10:$I$331</definedName>
    <definedName name="Z_48336C08_94FE_4074_AC8A_EA8B237AD038_.wvu.FilterData" localSheetId="2" hidden="1">'2018 год Приложение  5'!$A$9:$E$331</definedName>
    <definedName name="Z_48336C08_94FE_4074_AC8A_EA8B237AD038_.wvu.FilterData" localSheetId="0" hidden="1">'2018 год Приложение 3'!$A$9:$H$314</definedName>
    <definedName name="Z_4B4FD35A_9469_4FE1_882E_85989A878F33_.wvu.FilterData" localSheetId="2" hidden="1">'2018 год Приложение  5'!$A$9:$E$9</definedName>
    <definedName name="Z_4B6C104C_E823_4230_B8E7_837634FD5851_.wvu.FilterData" localSheetId="2" hidden="1">'2018 год Приложение  5'!$A$9:$I$331</definedName>
    <definedName name="Z_4B6C104C_E823_4230_B8E7_837634FD5851_.wvu.FilterData" localSheetId="0" hidden="1">'2018 год Приложение 3'!$A$9:$H$314</definedName>
    <definedName name="Z_4CC13233_2272_48EC_B93B_D629C6380523_.wvu.FilterData" localSheetId="2" hidden="1">'2018 год Приложение  5'!$A$8:$I$331</definedName>
    <definedName name="Z_4CC13233_2272_48EC_B93B_D629C6380523_.wvu.FilterData" localSheetId="0" hidden="1">'2018 год Приложение 3'!$A$8:$H$314</definedName>
    <definedName name="Z_4D3648C3_6F57_4DAB_9EA5_7A2AB6A90FF8_.wvu.FilterData" localSheetId="2" hidden="1">'2018 год Приложение  5'!$A$9:$I$331</definedName>
    <definedName name="Z_4E1C3345_197A_4EB5_ACB4_F9888915535C_.wvu.FilterData" localSheetId="0" hidden="1">'2018 год Приложение 3'!$A$9:$H$314</definedName>
    <definedName name="Z_51B46B97_55CA_4B76_BFE3_11ABFF98CFC6_.wvu.FilterData" localSheetId="2" hidden="1">'2018 год Приложение  5'!$A$9:$E$327</definedName>
    <definedName name="Z_52A3D980_C956_4013_B795_3D8200BEA587_.wvu.FilterData" localSheetId="2" hidden="1">'2018 год Приложение  5'!$A$9:$E$331</definedName>
    <definedName name="Z_539E4347_8C7F_44D4_9505_98849C03138E_.wvu.FilterData" localSheetId="0" hidden="1">'2018 год Приложение 3'!$A$8:$H$260</definedName>
    <definedName name="Z_54DA9FAF_3460_4A9A_9DF6_7EF37DBCF7F1_.wvu.FilterData" localSheetId="2" hidden="1">'2018 год Приложение  5'!$A$9:$E$331</definedName>
    <definedName name="Z_54DA9FAF_3460_4A9A_9DF6_7EF37DBCF7F1_.wvu.FilterData" localSheetId="0" hidden="1">'2018 год Приложение 3'!$A$9:$D$314</definedName>
    <definedName name="Z_54FDBBC3_8B4A_4E98_958F_D0CC01A20386_.wvu.FilterData" localSheetId="2" hidden="1">'2018 год Приложение  5'!$A$9:$E$333</definedName>
    <definedName name="Z_54FDBBC3_8B4A_4E98_958F_D0CC01A20386_.wvu.FilterData" localSheetId="3" hidden="1">'2019-2020 Приложение 6'!$A$7:$F$295</definedName>
    <definedName name="Z_55ADA995_3354_4F19_B2FA_4CB4ECB5834D_.wvu.FilterData" localSheetId="0" hidden="1">'2018 год Приложение 3'!$A$10:$D$231</definedName>
    <definedName name="Z_5752EBC4_0B49_4536_8B00_E9C01ED1A121_.wvu.FilterData" localSheetId="2" hidden="1">'2018 год Приложение  5'!$A$9:$H$331</definedName>
    <definedName name="Z_5752EBC4_0B49_4536_8B00_E9C01ED1A121_.wvu.FilterData" localSheetId="0" hidden="1">'2018 год Приложение 3'!$A$9:$H$314</definedName>
    <definedName name="Z_59C2AACE_D634_4A8E_AB6E_28C6423B75B3_.wvu.FilterData" localSheetId="0" hidden="1">'2018 год Приложение 3'!$A$8:$H$260</definedName>
    <definedName name="Z_5C025C79_5D14_4BAA_BFBE_9AADEECC4192_.wvu.FilterData" localSheetId="2" hidden="1">'2018 год Приложение  5'!$A$8:$I$331</definedName>
    <definedName name="Z_5C025C79_5D14_4BAA_BFBE_9AADEECC4192_.wvu.FilterData" localSheetId="0" hidden="1">'2018 год Приложение 3'!$A$8:$H$314</definedName>
    <definedName name="Z_5D8C17BC_AA9D_4951_B935_41BCC0994151_.wvu.FilterData" localSheetId="2" hidden="1">'2018 год Приложение  5'!$A$8:$I$333</definedName>
    <definedName name="Z_5D8C17BC_AA9D_4951_B935_41BCC0994151_.wvu.FilterData" localSheetId="3" hidden="1">'2019-2020 Приложение 6'!$A$7:$F$295</definedName>
    <definedName name="Z_5E41CC12_96D3_46DA_8B27_1E27974E447A_.wvu.FilterData" localSheetId="2" hidden="1">'2018 год Приложение  5'!$A$9:$E$331</definedName>
    <definedName name="Z_600DD210_17BC_46DE_B02E_8F488F8FE244_.wvu.FilterData" localSheetId="2" hidden="1">'2018 год Приложение  5'!$A$8:$I$331</definedName>
    <definedName name="Z_61806E68_5051_48E6_8D45_0FCD3D1558B3_.wvu.FilterData" localSheetId="2" hidden="1">'2018 год Приложение  5'!$A$8:$I$333</definedName>
    <definedName name="Z_61806E68_5051_48E6_8D45_0FCD3D1558B3_.wvu.FilterData" localSheetId="0" hidden="1">'2018 год Приложение 3'!$A$9:$D$316</definedName>
    <definedName name="Z_61806E68_5051_48E6_8D45_0FCD3D1558B3_.wvu.FilterData" localSheetId="1" hidden="1">'2019-2020 Приложение 4'!$A$9:$E$281</definedName>
    <definedName name="Z_61806E68_5051_48E6_8D45_0FCD3D1558B3_.wvu.FilterData" localSheetId="3" hidden="1">'2019-2020 Приложение 6'!$A$7:$F$295</definedName>
    <definedName name="Z_61806E68_5051_48E6_8D45_0FCD3D1558B3_.wvu.PrintArea" localSheetId="2" hidden="1">'2018 год Приложение  5'!$A$1:$E$333</definedName>
    <definedName name="Z_61806E68_5051_48E6_8D45_0FCD3D1558B3_.wvu.PrintArea" localSheetId="0" hidden="1">'2018 год Приложение 3'!$A$1:$D$316</definedName>
    <definedName name="Z_61806E68_5051_48E6_8D45_0FCD3D1558B3_.wvu.PrintArea" localSheetId="1" hidden="1">'2019-2020 Приложение 4'!$A$1:$E$281</definedName>
    <definedName name="Z_61806E68_5051_48E6_8D45_0FCD3D1558B3_.wvu.PrintArea" localSheetId="3" hidden="1">'2019-2020 Приложение 6'!$A$1:$F$295</definedName>
    <definedName name="Z_65075A4D_E3FA_49BB_8009_D0572786FC9F_.wvu.FilterData" localSheetId="2" hidden="1">'2018 год Приложение  5'!$A$9:$E$331</definedName>
    <definedName name="Z_65075A4D_E3FA_49BB_8009_D0572786FC9F_.wvu.FilterData" localSheetId="0" hidden="1">'2018 год Приложение 3'!$A$9:$H$314</definedName>
    <definedName name="Z_6854797D_5404_4D03_84AE_019FC48398AA_.wvu.FilterData" localSheetId="3" hidden="1">'2019-2020 Приложение 6'!$A$7:$F$295</definedName>
    <definedName name="Z_6D077CB9_8D59_462F_924F_03374197C26E_.wvu.FilterData" localSheetId="2" hidden="1">'2018 год Приложение  5'!$A$9:$E$331</definedName>
    <definedName name="Z_6DFC8E4B_4846_4ACB_803A_C01DDFF5FD08_.wvu.FilterData" localSheetId="2" hidden="1">'2018 год Приложение  5'!$A$10:$I$331</definedName>
    <definedName name="Z_70A97D09_6105_4B02_B7B6_DBBACE81FC1A_.wvu.FilterData" localSheetId="2" hidden="1">'2018 год Приложение  5'!$A$9:$E$331</definedName>
    <definedName name="Z_70A97D09_6105_4B02_B7B6_DBBACE81FC1A_.wvu.FilterData" localSheetId="0" hidden="1">'2018 год Приложение 3'!$A$9:$H$314</definedName>
    <definedName name="Z_71E905DE_E4C2_41D6_AE4D_523FA0B80977_.wvu.FilterData" localSheetId="0" hidden="1">'2018 год Приложение 3'!$A$10:$D$231</definedName>
    <definedName name="Z_768B9204_F1EC_47F0_A690_BF94608AD544_.wvu.FilterData" localSheetId="0" hidden="1">'2018 год Приложение 3'!$A$9:$D$316</definedName>
    <definedName name="Z_777E1047_05A4_453A_BA66_615495BC0516_.wvu.FilterData" localSheetId="2" hidden="1">'2018 год Приложение  5'!$A$10:$I$331</definedName>
    <definedName name="Z_777E1047_05A4_453A_BA66_615495BC0516_.wvu.FilterData" localSheetId="0" hidden="1">'2018 год Приложение 3'!$A$9:$H$314</definedName>
    <definedName name="Z_7813E585_2814_4167_ABED_699744C04C2C_.wvu.FilterData" localSheetId="2" hidden="1">'2018 год Приложение  5'!$A$9:$E$9</definedName>
    <definedName name="Z_7D3926A4_57E5_40FD_95A9_3F0FFE087D34_.wvu.FilterData" localSheetId="2" hidden="1">'2018 год Приложение  5'!$A$9:$E$331</definedName>
    <definedName name="Z_8099F9D8_3DEF_4716_96B1_2D7622FBA908_.wvu.FilterData" localSheetId="0" hidden="1">'2018 год Приложение 3'!$A$9:$H$314</definedName>
    <definedName name="Z_846BC90F_537E_49E8_A607_A0E4864A881D_.wvu.FilterData" localSheetId="2" hidden="1">'2018 год Приложение  5'!$A$9:$E$331</definedName>
    <definedName name="Z_84810A54_967A_4759_8061_B741BCC05467_.wvu.FilterData" localSheetId="2" hidden="1">'2018 год Приложение  5'!$A$9:$E$331</definedName>
    <definedName name="Z_84810A54_967A_4759_8061_B741BCC05467_.wvu.FilterData" localSheetId="0" hidden="1">'2018 год Приложение 3'!$A$9:$D$314</definedName>
    <definedName name="Z_85227F59_2ABD_4457_B872_C32BBA9DAD0F_.wvu.FilterData" localSheetId="2" hidden="1">'2018 год Приложение  5'!$A$9:$E$331</definedName>
    <definedName name="Z_8A0DEA83_7805_4952_B850_C5AA181F7D7A_.wvu.FilterData" localSheetId="2" hidden="1">'2018 год Приложение  5'!$A$9:$E$331</definedName>
    <definedName name="Z_90C4E073_73E1_4CF8_8D6C_D3F123ECDF26_.wvu.FilterData" localSheetId="2" hidden="1">'2018 год Приложение  5'!$A$9:$I$331</definedName>
    <definedName name="Z_90C4E073_73E1_4CF8_8D6C_D3F123ECDF26_.wvu.FilterData" localSheetId="0" hidden="1">'2018 год Приложение 3'!$A$9:$H$314</definedName>
    <definedName name="Z_90E5380E_CDF8_4D38_9E20_1FA14AE59581_.wvu.FilterData" localSheetId="2" hidden="1">'2018 год Приложение  5'!$A$10:$I$331</definedName>
    <definedName name="Z_90E5380E_CDF8_4D38_9E20_1FA14AE59581_.wvu.FilterData" localSheetId="0" hidden="1">'2018 год Приложение 3'!$A$9:$H$314</definedName>
    <definedName name="Z_91950569_3719_458D_B0AB_7E6F43EB965E_.wvu.FilterData" localSheetId="2" hidden="1">'2018 год Приложение  5'!$A$9:$E$331</definedName>
    <definedName name="Z_91950569_3719_458D_B0AB_7E6F43EB965E_.wvu.FilterData" localSheetId="0" hidden="1">'2018 год Приложение 3'!$A$9:$D$314</definedName>
    <definedName name="Z_92053A4E_9CDE_49B6_84E2_A66F9B55B321_.wvu.FilterData" localSheetId="2" hidden="1">'2018 год Приложение  5'!$A$9:$E$331</definedName>
    <definedName name="Z_9541036F_F24B_4BFA_BA55_4F7E3FB4DC04_.wvu.FilterData" localSheetId="2" hidden="1">'2018 год Приложение  5'!$A$8:$I$333</definedName>
    <definedName name="Z_9541036F_F24B_4BFA_BA55_4F7E3FB4DC04_.wvu.FilterData" localSheetId="0" hidden="1">'2018 год Приложение 3'!$A$9:$H$314</definedName>
    <definedName name="Z_9550964E_D481_4054_9F8C_4344C60CDD4A_.wvu.FilterData" localSheetId="0" hidden="1">'2018 год Приложение 3'!$A$8:$H$260</definedName>
    <definedName name="Z_95B72C2D_CC9A_400B_A011_7820247D03F7_.wvu.FilterData" localSheetId="2" hidden="1">'2018 год Приложение  5'!$A$9:$I$331</definedName>
    <definedName name="Z_9B8BCBB1_0EDA_4E90_BBC4_165B2DE61ED6_.wvu.FilterData" localSheetId="0" hidden="1">'2018 год Приложение 3'!$A$10:$H$260</definedName>
    <definedName name="Z_9BBC64C1_B8B2_47D2_A55F_A2F18B1F25B3_.wvu.FilterData" localSheetId="2" hidden="1">'2018 год Приложение  5'!$A$8:$I$333</definedName>
    <definedName name="Z_9BBC64C1_B8B2_47D2_A55F_A2F18B1F25B3_.wvu.FilterData" localSheetId="0" hidden="1">'2018 год Приложение 3'!$A$9:$D$316</definedName>
    <definedName name="Z_9DA27F9D_67A1_4DD1_8B09_A27C85D1E3A8_.wvu.FilterData" localSheetId="0" hidden="1">'2018 год Приложение 3'!$A$9:$H$314</definedName>
    <definedName name="Z_9E25EEB0_68DE_4D84_AA9E_E153DF655F3F_.wvu.FilterData" localSheetId="2" hidden="1">'2018 год Приложение  5'!$A$9:$E$331</definedName>
    <definedName name="Z_9EA355AC_ACF5_42D1_8703_ACB42E575811_.wvu.FilterData" localSheetId="2" hidden="1">'2018 год Приложение  5'!$A$8:$I$331</definedName>
    <definedName name="Z_9EA355AC_ACF5_42D1_8703_ACB42E575811_.wvu.FilterData" localSheetId="0" hidden="1">'2018 год Приложение 3'!$A$8:$H$314</definedName>
    <definedName name="Z_9EE5CA45_63F7_469B_B5F6_ADDF05EA3BC4_.wvu.FilterData" localSheetId="2" hidden="1">'2018 год Приложение  5'!$A$9:$I$331</definedName>
    <definedName name="Z_9F1D7F01_07CC_4860_B0F3_FACC91FB0B8B_.wvu.FilterData" localSheetId="0" hidden="1">'2018 год Приложение 3'!$A$10:$D$231</definedName>
    <definedName name="Z_9FED5B58_6DFB_4AED_9587_48FFDBC76219_.wvu.FilterData" localSheetId="2" hidden="1">'2018 год Приложение  5'!$A$9:$E$331</definedName>
    <definedName name="Z_A19698F4_0C5B_4B92_B970_672ECC4A1352_.wvu.FilterData" localSheetId="2" hidden="1">'2018 год Приложение  5'!$A$9:$E$331</definedName>
    <definedName name="Z_A19698F4_0C5B_4B92_B970_672ECC4A1352_.wvu.FilterData" localSheetId="0" hidden="1">'2018 год Приложение 3'!$A$9:$H$314</definedName>
    <definedName name="Z_A23DBEB3_CF4F_4D6E_8207_D1E6A46A53CD_.wvu.FilterData" localSheetId="2" hidden="1">'2018 год Приложение  5'!$A$9:$E$333</definedName>
    <definedName name="Z_A23DBEB3_CF4F_4D6E_8207_D1E6A46A53CD_.wvu.FilterData" localSheetId="0" hidden="1">'2018 год Приложение 3'!$A$9:$H$314</definedName>
    <definedName name="Z_A23DBEB3_CF4F_4D6E_8207_D1E6A46A53CD_.wvu.FilterData" localSheetId="3" hidden="1">'2019-2020 Приложение 6'!$A$7:$F$295</definedName>
    <definedName name="Z_A2B31C78_84DB_47B8_A0ED_D9E400FC5E11_.wvu.FilterData" localSheetId="2" hidden="1">'2018 год Приложение  5'!$A$9:$I$331</definedName>
    <definedName name="Z_A2B31C78_84DB_47B8_A0ED_D9E400FC5E11_.wvu.FilterData" localSheetId="0" hidden="1">'2018 год Приложение 3'!$A$9:$H$314</definedName>
    <definedName name="Z_A650396F_79B4_4B7C_9702_43CBED7DB898_.wvu.FilterData" localSheetId="2" hidden="1">'2018 год Приложение  5'!$A$9:$I$331</definedName>
    <definedName name="Z_A6EDA6AB_892A_41FC_80E6_005AF0ECC3B0_.wvu.FilterData" localSheetId="2" hidden="1">'2018 год Приложение  5'!$A$10:$I$331</definedName>
    <definedName name="Z_A6EDA6AB_892A_41FC_80E6_005AF0ECC3B0_.wvu.FilterData" localSheetId="0" hidden="1">'2018 год Приложение 3'!$A$9:$H$314</definedName>
    <definedName name="Z_A7289A43_FAB0_4BBF_BE44_1FE7F38D66E2_.wvu.FilterData" localSheetId="0" hidden="1">'2018 год Приложение 3'!$A$10:$D$231</definedName>
    <definedName name="Z_A7AB68EB_0C36_44AC_AFA4_D4EEDD6F2587_.wvu.FilterData" localSheetId="2" hidden="1">'2018 год Приложение  5'!$A$9:$E$331</definedName>
    <definedName name="Z_A926D13F_0B0D_4E83_9405_D363E37D0348_.wvu.FilterData" localSheetId="0" hidden="1">'2018 год Приложение 3'!$A$10:$D$231</definedName>
    <definedName name="Z_A9E291C5_5EEB_4FD7_BCBD_6208C6D7B0F8_.wvu.FilterData" localSheetId="2" hidden="1">'2018 год Приложение  5'!$A$9:$E$331</definedName>
    <definedName name="Z_A9E291C5_5EEB_4FD7_BCBD_6208C6D7B0F8_.wvu.FilterData" localSheetId="0" hidden="1">'2018 год Приложение 3'!$A$9:$H$314</definedName>
    <definedName name="Z_AAC793E5_144D_410A_8279_F7946D2AF41A_.wvu.FilterData" localSheetId="0" hidden="1">'2018 год Приложение 3'!$A$10:$D$231</definedName>
    <definedName name="Z_AC9AFD28_10D8_4670_A912_DDB893A211D1_.wvu.FilterData" localSheetId="2" hidden="1">'2018 год Приложение  5'!$A$9:$I$331</definedName>
    <definedName name="Z_AC9AFD28_10D8_4670_A912_DDB893A211D1_.wvu.FilterData" localSheetId="0" hidden="1">'2018 год Приложение 3'!$A$9:$H$314</definedName>
    <definedName name="Z_AE730581_F9A0_4649_A160_E986DBCDA19C_.wvu.FilterData" localSheetId="2" hidden="1">'2018 год Приложение  5'!$A$8:$I$331</definedName>
    <definedName name="Z_AE730581_F9A0_4649_A160_E986DBCDA19C_.wvu.FilterData" localSheetId="0" hidden="1">'2018 год Приложение 3'!$A$8:$H$314</definedName>
    <definedName name="Z_AF73B45C_3F4E_4B87_A9E2_DBD75C02FF68_.wvu.FilterData" localSheetId="2" hidden="1">'2018 год Приложение  5'!$A$9:$E$331</definedName>
    <definedName name="Z_AF73B45C_3F4E_4B87_A9E2_DBD75C02FF68_.wvu.FilterData" localSheetId="0" hidden="1">'2018 год Приложение 3'!$A$9:$D$314</definedName>
    <definedName name="Z_AFFC6BD9_FFA1_4373_94CE_D0A492400112_.wvu.FilterData" localSheetId="3" hidden="1">'2019-2020 Приложение 6'!$A$7:$F$295</definedName>
    <definedName name="Z_B125367F_1C96_4D35_827A_DEFEE1EF481C_.wvu.FilterData" localSheetId="2" hidden="1">'2018 год Приложение  5'!$A$9:$E$331</definedName>
    <definedName name="Z_B55F0053_78CA_4F7F_BE68_6C331A853EC7_.wvu.FilterData" localSheetId="2" hidden="1">'2018 год Приложение  5'!$A$10:$I$331</definedName>
    <definedName name="Z_B5E7EAA6_F6B2_4C43_A1B2_7FE8D3EE81A8_.wvu.FilterData" localSheetId="2" hidden="1">'2018 год Приложение  5'!$A$9:$E$333</definedName>
    <definedName name="Z_B5E7EAA6_F6B2_4C43_A1B2_7FE8D3EE81A8_.wvu.FilterData" localSheetId="0" hidden="1">'2018 год Приложение 3'!$A$9:$H$314</definedName>
    <definedName name="Z_B5E7EAA6_F6B2_4C43_A1B2_7FE8D3EE81A8_.wvu.FilterData" localSheetId="3" hidden="1">'2019-2020 Приложение 6'!$A$7:$F$295</definedName>
    <definedName name="Z_B79814D9_4A76_444F_9DA0_87988C6053D6_.wvu.FilterData" localSheetId="0" hidden="1">'2018 год Приложение 3'!$A$9:$H$314</definedName>
    <definedName name="Z_B7E8C950_FC48_4F46_94EB_50E3D7BDDB48_.wvu.FilterData" localSheetId="2" hidden="1">'2018 год Приложение  5'!$A$9:$E$331</definedName>
    <definedName name="Z_B9062BA9_20A5_4989_AABF_19FE6A65537B_.wvu.FilterData" localSheetId="2" hidden="1">'2018 год Приложение  5'!$A$9:$I$331</definedName>
    <definedName name="Z_B9062BA9_20A5_4989_AABF_19FE6A65537B_.wvu.FilterData" localSheetId="0" hidden="1">'2018 год Приложение 3'!$A$9:$H$314</definedName>
    <definedName name="Z_BA317F1F_BE01_441F_A8B2_85F003BF75B2_.wvu.FilterData" localSheetId="2" hidden="1">'2018 год Приложение  5'!$A$8:$I$331</definedName>
    <definedName name="Z_BBFF5A56_64CF_4223_9245_057727E8F581_.wvu.FilterData" localSheetId="2" hidden="1">'2018 год Приложение  5'!$A$9:$E$331</definedName>
    <definedName name="Z_BBFF5A56_64CF_4223_9245_057727E8F581_.wvu.FilterData" localSheetId="0" hidden="1">'2018 год Приложение 3'!$A$9:$H$314</definedName>
    <definedName name="Z_BCB9EA5D_CB3A_40AA_BF75_F228AA2D84CC_.wvu.FilterData" localSheetId="2" hidden="1">'2018 год Приложение  5'!$A$9:$E$331</definedName>
    <definedName name="Z_BCB9EA5D_CB3A_40AA_BF75_F228AA2D84CC_.wvu.FilterData" localSheetId="0" hidden="1">'2018 год Приложение 3'!$A$9:$H$314</definedName>
    <definedName name="Z_BD54A361_8DC5_477E_AEB8_9AAE45BFB9EE_.wvu.FilterData" localSheetId="2" hidden="1">'2018 год Приложение  5'!$A$9:$E$331</definedName>
    <definedName name="Z_C0C47C63_1E7E_4B25_A29F_CD7550CA823B_.wvu.FilterData" localSheetId="0" hidden="1">'2018 год Приложение 3'!$A$8:$H$260</definedName>
    <definedName name="Z_C0D29360_FD13_4973_8E33_952A22BF16EB_.wvu.FilterData" localSheetId="2" hidden="1">'2018 год Приложение  5'!$A$9:$E$9</definedName>
    <definedName name="Z_C1DDAE5D_89BA_4C96_A938_93F9E8D51819_.wvu.FilterData" localSheetId="2" hidden="1">'2018 год Приложение  5'!$A$9:$E$9</definedName>
    <definedName name="Z_C2DC1AAD_1A3D_4B7B_8D2B_551AC59D6585_.wvu.FilterData" localSheetId="2" hidden="1">'2018 год Приложение  5'!$A$9:$E$331</definedName>
    <definedName name="Z_C407E330_1B3A_4158_9E62_5ED9582C72C0_.wvu.FilterData" localSheetId="2" hidden="1">'2018 год Приложение  5'!$A$10:$I$331</definedName>
    <definedName name="Z_C594D5C5_096D_4C18_BDCB_87F0485F5449_.wvu.FilterData" localSheetId="2" hidden="1">'2018 год Приложение  5'!$A$10:$I$331</definedName>
    <definedName name="Z_C594D5C5_096D_4C18_BDCB_87F0485F5449_.wvu.FilterData" localSheetId="0" hidden="1">'2018 год Приложение 3'!$A$9:$H$314</definedName>
    <definedName name="Z_C63DF42A_916D_43B0_A9E5_99FBCC943E02_.wvu.FilterData" localSheetId="0" hidden="1">'2018 год Приложение 3'!$A$10:$H$260</definedName>
    <definedName name="Z_CAEC251A_F30C_4C3C_B95E_0CDCABBBBBA6_.wvu.FilterData" localSheetId="2" hidden="1">'2018 год Приложение  5'!$A$8:$I$331</definedName>
    <definedName name="Z_CAEC251A_F30C_4C3C_B95E_0CDCABBBBBA6_.wvu.FilterData" localSheetId="0" hidden="1">'2018 год Приложение 3'!$A$8:$H$314</definedName>
    <definedName name="Z_CD629787_DE9E_41E9_98D2_872390B88852_.wvu.FilterData" localSheetId="2" hidden="1">'2018 год Приложение  5'!$A$9:$E$331</definedName>
    <definedName name="Z_CE6755E8_8FFD_448B_B838_FFE6BD017EDF_.wvu.FilterData" localSheetId="2" hidden="1">'2018 год Приложение  5'!$A$9:$E$331</definedName>
    <definedName name="Z_CE6755E8_8FFD_448B_B838_FFE6BD017EDF_.wvu.FilterData" localSheetId="3" hidden="1">'2019-2020 Приложение 6'!$A$7:$F$295</definedName>
    <definedName name="Z_CED2E9B6_1773_495E_A3FD_92F54F21EE7D_.wvu.FilterData" localSheetId="2" hidden="1">'2018 год Приложение  5'!$A$8:$I$331</definedName>
    <definedName name="Z_CF7852E9_12A8_41A3_B1FA_248F70E5DC37_.wvu.FilterData" localSheetId="2" hidden="1">'2018 год Приложение  5'!$A$8:$I$331</definedName>
    <definedName name="Z_CF7852E9_12A8_41A3_B1FA_248F70E5DC37_.wvu.FilterData" localSheetId="0" hidden="1">'2018 год Приложение 3'!$A$8:$H$314</definedName>
    <definedName name="Z_D1B917BC_3220_432E_A965_9E7239D6A385_.wvu.FilterData" localSheetId="0" hidden="1">'2018 год Приложение 3'!$A$9:$H$260</definedName>
    <definedName name="Z_D2EE913E_7EB8_4925_B6DE_3C207CB448DC_.wvu.FilterData" localSheetId="1" hidden="1">'2019-2020 Приложение 4'!$A$7:$G$281</definedName>
    <definedName name="Z_D5FAF748_0D0C_4359_BAF7_A8AC21E2030F_.wvu.FilterData" localSheetId="0" hidden="1">'2018 год Приложение 3'!$A$9:$H$314</definedName>
    <definedName name="Z_DA10F9D2_08DA_4FB8_967C_06A319AB7BED_.wvu.FilterData" localSheetId="2" hidden="1">'2018 год Приложение  5'!$A$9:$E$331</definedName>
    <definedName name="Z_DC642106_6C11_487B_A10A_67D65C44C59E_.wvu.FilterData" localSheetId="2" hidden="1">'2018 год Приложение  5'!$A$9:$E$331</definedName>
    <definedName name="Z_DDD8C4AB_CB3C_48E6_9763_42557181A0AF_.wvu.FilterData" localSheetId="2" hidden="1">'2018 год Приложение  5'!$A$8:$I$333</definedName>
    <definedName name="Z_DDD8C4AB_CB3C_48E6_9763_42557181A0AF_.wvu.FilterData" localSheetId="0" hidden="1">'2018 год Приложение 3'!$A$9:$D$316</definedName>
    <definedName name="Z_DDD8C4AB_CB3C_48E6_9763_42557181A0AF_.wvu.FilterData" localSheetId="1" hidden="1">'2019-2020 Приложение 4'!$A$9:$E$281</definedName>
    <definedName name="Z_DDD8C4AB_CB3C_48E6_9763_42557181A0AF_.wvu.FilterData" localSheetId="3" hidden="1">'2019-2020 Приложение 6'!$A$7:$F$295</definedName>
    <definedName name="Z_E3C6713E_8023_4AA9_8A29_3AE879C33232_.wvu.FilterData" localSheetId="2" hidden="1">'2018 год Приложение  5'!$A$9:$E$331</definedName>
    <definedName name="Z_E5281637_3B26_479E_BF0F_EBD3A6ED1870_.wvu.FilterData" localSheetId="2" hidden="1">'2018 год Приложение  5'!$A$8:$I$331</definedName>
    <definedName name="Z_E5281637_3B26_479E_BF0F_EBD3A6ED1870_.wvu.FilterData" localSheetId="0" hidden="1">'2018 год Приложение 3'!$A$8:$H$314</definedName>
    <definedName name="Z_E99CA35F_295B_49B3_8AA9_D1FBDEF4F038_.wvu.FilterData" localSheetId="2" hidden="1">'2018 год Приложение  5'!$A$9:$E$331</definedName>
    <definedName name="Z_E99CA35F_295B_49B3_8AA9_D1FBDEF4F038_.wvu.FilterData" localSheetId="0" hidden="1">'2018 год Приложение 3'!$A$9:$D$314</definedName>
    <definedName name="Z_EA7E325E_E9C4_43C2_8F94_8A4CD3295385_.wvu.FilterData" localSheetId="2" hidden="1">'2018 год Приложение  5'!$A$8:$I$331</definedName>
    <definedName name="Z_EA7E325E_E9C4_43C2_8F94_8A4CD3295385_.wvu.FilterData" localSheetId="0" hidden="1">'2018 год Приложение 3'!$A$8:$H$314</definedName>
    <definedName name="Z_EA7E325E_E9C4_43C2_8F94_8A4CD3295385_.wvu.PrintArea" localSheetId="2" hidden="1">'2018 год Приложение  5'!$A$4:$E$331</definedName>
    <definedName name="Z_EA7E325E_E9C4_43C2_8F94_8A4CD3295385_.wvu.PrintArea" localSheetId="0" hidden="1">'2018 год Приложение 3'!$A$4:$D$314</definedName>
    <definedName name="Z_EA7E325E_E9C4_43C2_8F94_8A4CD3295385_.wvu.Rows" localSheetId="2" hidden="1">'2018 год Приложение  5'!#REF!,'2018 год Приложение  5'!#REF!</definedName>
    <definedName name="Z_EA8E9EA7_8D3C_4793_82D3_53C8283F6613_.wvu.FilterData" localSheetId="2" hidden="1">'2018 год Приложение  5'!$A$9:$E$331</definedName>
    <definedName name="Z_EA8E9EA7_8D3C_4793_82D3_53C8283F6613_.wvu.FilterData" localSheetId="0" hidden="1">'2018 год Приложение 3'!$A$9:$D$314</definedName>
    <definedName name="Z_EB1F9754_81A4_4300_9136_C4584DE5BB80_.wvu.FilterData" localSheetId="2" hidden="1">'2018 год Приложение  5'!$A$10:$I$331</definedName>
    <definedName name="Z_EB1F9754_81A4_4300_9136_C4584DE5BB80_.wvu.FilterData" localSheetId="0" hidden="1">'2018 год Приложение 3'!$A$9:$H$314</definedName>
    <definedName name="Z_EB8BBF6B_ABBD_4A01_B4CD_F80BF70D79AB_.wvu.FilterData" localSheetId="2" hidden="1">'2018 год Приложение  5'!$A$9:$E$333</definedName>
    <definedName name="Z_EC1C063C_6B0A_462C_AA57_E835F386C4D8_.wvu.FilterData" localSheetId="2" hidden="1">'2018 год Приложение  5'!$A$9:$I$331</definedName>
    <definedName name="Z_ED7D03B9_EBA8_422D_9F4A_BBCCD5E098E3_.wvu.FilterData" localSheetId="0" hidden="1">'2018 год Приложение 3'!$A$9:$H$314</definedName>
    <definedName name="Z_F0AEB904_EDFD_4DA8_8E45_5B132DA87D24_.wvu.FilterData" localSheetId="2" hidden="1">'2018 год Приложение  5'!$A$9:$E$331</definedName>
    <definedName name="Z_F1E5C7C7_BAE3_458A_84FB_35E70B388DF5_.wvu.FilterData" localSheetId="0" hidden="1">'2018 год Приложение 3'!$A$10:$D$231</definedName>
    <definedName name="Z_F3347612_A29B_4BB4_8F79_0B6F36DACEBB_.wvu.FilterData" localSheetId="2" hidden="1">'2018 год Приложение  5'!$A$8:$I$333</definedName>
    <definedName name="Z_F3347612_A29B_4BB4_8F79_0B6F36DACEBB_.wvu.FilterData" localSheetId="0" hidden="1">'2018 год Приложение 3'!$A$9:$H$314</definedName>
    <definedName name="Z_F6122843_35FD_4DE2_8960_1676DA0EFE93_.wvu.FilterData" localSheetId="0" hidden="1">'2018 год Приложение 3'!$A$10:$D$231</definedName>
    <definedName name="Z_F77A56A8_A75D_4749_83E7_A46F30372FC7_.wvu.FilterData" localSheetId="0" hidden="1">'2018 год Приложение 3'!$A$10:$D$231</definedName>
    <definedName name="Z_F9510B3D_5733_4A2F_AD41_8D719DE08040_.wvu.FilterData" localSheetId="2" hidden="1">'2018 год Приложение  5'!$A$9:$E$331</definedName>
    <definedName name="Z_F9510B3D_5733_4A2F_AD41_8D719DE08040_.wvu.FilterData" localSheetId="0" hidden="1">'2018 год Приложение 3'!$A$9:$H$314</definedName>
    <definedName name="Z_F9510B3D_5733_4A2F_AD41_8D719DE08040_.wvu.PrintArea" localSheetId="2" hidden="1">'2018 год Приложение  5'!$A$4:$E$331</definedName>
    <definedName name="Z_F9510B3D_5733_4A2F_AD41_8D719DE08040_.wvu.PrintArea" localSheetId="0" hidden="1">'2018 год Приложение 3'!$A$4:$D$314</definedName>
    <definedName name="Z_FAEB8D12_6F02_4D2A_85DF_FFFD885E80DE_.wvu.FilterData" localSheetId="2" hidden="1">'2018 год Приложение  5'!$A$9:$E$331</definedName>
    <definedName name="Z_FAEB8D12_6F02_4D2A_85DF_FFFD885E80DE_.wvu.FilterData" localSheetId="0" hidden="1">'2018 год Приложение 3'!$A$9:$H$314</definedName>
    <definedName name="Z_FFA87C71_667A_4282_B3E9_0239568B872F_.wvu.FilterData" localSheetId="2" hidden="1">'2018 год Приложение  5'!$A$9:$I$331</definedName>
    <definedName name="Z_FFA87C71_667A_4282_B3E9_0239568B872F_.wvu.FilterData" localSheetId="0" hidden="1">'2018 год Приложение 3'!$A$9:$H$314</definedName>
    <definedName name="_xlnm.Print_Area" localSheetId="2">'2018 год Приложение  5'!$A$1:$E$333</definedName>
    <definedName name="_xlnm.Print_Area" localSheetId="0">'2018 год Приложение 3'!$A$1:$D$316</definedName>
    <definedName name="_xlnm.Print_Area" localSheetId="1">'2019-2020 Приложение 4'!$A$1:$E$281</definedName>
    <definedName name="_xlnm.Print_Area" localSheetId="3">'2019-2020 Приложение 6'!$A$1:$F$295</definedName>
  </definedNames>
  <calcPr fullCalcOnLoad="1"/>
</workbook>
</file>

<file path=xl/sharedStrings.xml><?xml version="1.0" encoding="utf-8"?>
<sst xmlns="http://schemas.openxmlformats.org/spreadsheetml/2006/main" count="3751" uniqueCount="380">
  <si>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</si>
  <si>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</si>
  <si>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</si>
  <si>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</si>
  <si>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</si>
  <si>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</si>
  <si>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</si>
  <si>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</si>
  <si>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</si>
  <si>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</si>
  <si>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</si>
  <si>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</si>
  <si>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</si>
  <si>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</si>
  <si>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</si>
  <si>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</si>
  <si>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</si>
  <si>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</si>
  <si>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</si>
  <si>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</si>
  <si>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</si>
  <si>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</si>
  <si>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</si>
  <si>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</si>
  <si>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</si>
  <si>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</si>
  <si>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</si>
  <si>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</si>
  <si>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</si>
  <si>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</si>
  <si>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</si>
  <si>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</si>
  <si>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</si>
  <si>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</si>
  <si>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</si>
  <si>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</si>
  <si>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</si>
  <si>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</si>
  <si>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</si>
  <si>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</si>
  <si>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</si>
  <si>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</si>
  <si>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</si>
  <si>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</si>
  <si>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</si>
  <si>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</si>
  <si>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</si>
  <si>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</si>
  <si>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</si>
  <si>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</si>
  <si>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</si>
  <si>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</si>
  <si>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</si>
  <si>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</si>
  <si>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</si>
  <si>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</si>
  <si>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</si>
  <si>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</si>
  <si>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</si>
  <si>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</si>
  <si>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</si>
  <si>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</si>
  <si>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</si>
  <si>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</si>
  <si>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</si>
  <si>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</si>
  <si>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</si>
  <si>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</si>
  <si>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Обеспечение мероприятий по капитальному ремонту  многоквартирных домов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</si>
  <si>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</si>
  <si>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</si>
  <si>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</si>
  <si>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</si>
  <si>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</si>
  <si>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</si>
  <si>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</si>
  <si>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</si>
  <si>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</si>
  <si>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</si>
  <si>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</si>
  <si>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</si>
  <si>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</si>
  <si>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</si>
  <si>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</si>
  <si>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</si>
  <si>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</si>
  <si>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</si>
  <si>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</si>
  <si>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</si>
  <si>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</si>
  <si>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</si>
  <si>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</si>
  <si>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</si>
  <si>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</si>
  <si>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</si>
  <si>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</si>
  <si>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</si>
  <si>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</si>
  <si>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</si>
  <si>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</si>
  <si>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</si>
  <si>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</si>
  <si>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</si>
  <si>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</si>
  <si>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</si>
  <si>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</si>
  <si>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</si>
  <si>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</si>
  <si>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</si>
  <si>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</si>
  <si>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</si>
  <si>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</si>
  <si>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</si>
  <si>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</si>
  <si>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</si>
  <si>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</si>
  <si>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</si>
  <si>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</si>
  <si>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</si>
  <si>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</si>
  <si>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</si>
  <si>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</si>
  <si>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</si>
  <si>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</si>
  <si>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</si>
  <si>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</si>
  <si>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</si>
  <si>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</si>
  <si>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</si>
  <si>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</si>
  <si>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</si>
  <si>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</si>
  <si>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</si>
  <si>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</si>
  <si>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</si>
  <si>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</si>
  <si>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</si>
  <si>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</si>
  <si>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</si>
  <si>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</si>
  <si>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</si>
  <si>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</si>
  <si>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</si>
  <si>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</si>
  <si>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</si>
  <si>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</si>
  <si>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</si>
  <si>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</si>
  <si>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</si>
  <si>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</si>
  <si>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</si>
  <si>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</si>
  <si>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</si>
  <si>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</si>
  <si>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</si>
  <si>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</si>
  <si>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</si>
  <si>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</si>
  <si>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</si>
  <si>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</si>
  <si>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</si>
  <si>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</si>
  <si>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</si>
  <si>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</si>
  <si>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</si>
  <si>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</si>
  <si>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</si>
  <si>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</si>
  <si>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</si>
  <si>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</si>
  <si>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</si>
  <si>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</si>
  <si>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</si>
  <si>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</si>
  <si>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</si>
  <si>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</si>
  <si>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</si>
  <si>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</si>
  <si>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</si>
  <si>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</si>
  <si>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</si>
  <si>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</si>
  <si>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</si>
  <si>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</si>
  <si>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</si>
  <si>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</si>
  <si>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</si>
  <si>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</si>
  <si>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</si>
  <si>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</si>
  <si>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</si>
  <si>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</si>
  <si>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</si>
  <si>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</si>
  <si>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</si>
  <si>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</si>
  <si>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</si>
  <si>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</si>
  <si>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</si>
  <si>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</si>
  <si>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</si>
  <si>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</si>
  <si>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</si>
  <si>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</si>
  <si>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</si>
  <si>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</si>
  <si>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</si>
  <si>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</si>
  <si>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</si>
  <si>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</si>
  <si>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</si>
  <si>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</si>
  <si>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</si>
  <si>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</si>
  <si>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</si>
  <si>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</si>
  <si>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</si>
  <si>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</si>
  <si>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</si>
  <si>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</si>
  <si>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</si>
  <si>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</si>
  <si>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</si>
  <si>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</si>
  <si>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</si>
  <si>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</si>
  <si>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</si>
  <si>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</si>
  <si>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</si>
  <si>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</si>
  <si>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</si>
  <si>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</si>
  <si>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</si>
  <si>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</si>
  <si>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</si>
  <si>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</si>
  <si>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</si>
  <si>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</si>
  <si>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</si>
  <si>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</si>
  <si>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</si>
  <si>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09 2 32 51350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</si>
  <si>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</si>
  <si>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</si>
  <si>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</si>
  <si>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</si>
  <si>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</si>
  <si>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</si>
  <si>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</si>
  <si>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</si>
  <si>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</si>
  <si>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</si>
  <si>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</si>
  <si>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</si>
  <si>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</si>
  <si>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</si>
  <si>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</si>
  <si>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</si>
  <si>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</si>
  <si>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</si>
  <si>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</si>
  <si>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</si>
  <si>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</si>
  <si>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</si>
  <si>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</si>
  <si>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</si>
  <si>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</si>
  <si>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</si>
  <si>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</si>
  <si>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</si>
  <si>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</si>
  <si>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05 0 13 L0140</t>
  </si>
  <si>
    <t>06 0 52 00000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</si>
  <si>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</si>
  <si>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</si>
  <si>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</si>
  <si>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</si>
  <si>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</si>
  <si>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</si>
  <si>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</si>
  <si>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</si>
  <si>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
</t>
  </si>
  <si>
    <t xml:space="preserve">Осуществление государственного полномочия Республики Коми, предусмотренного 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</si>
  <si>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</si>
  <si>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</si>
  <si>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</si>
  <si>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</si>
  <si>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Руководитель контрольно-счетной комиссии муниципального района "Печора"</t>
  </si>
  <si>
    <t>09 2 41 L0200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</si>
  <si>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</si>
  <si>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</si>
  <si>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</si>
  <si>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</si>
  <si>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</si>
  <si>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</si>
  <si>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</si>
  <si>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</si>
  <si>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</si>
  <si>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</si>
  <si>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</si>
  <si>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</si>
  <si>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</si>
  <si>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</si>
  <si>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</si>
  <si>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</si>
  <si>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</si>
  <si>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99 0 00 27200</t>
  </si>
  <si>
    <t>Проведение мероприятий, связанных с ликвидацией последствий стихийных бедствий и других чрезвычайных ситуаций</t>
  </si>
  <si>
    <t>Обеспечение развития и укрепление материально-технической базы муниципальных учреждений сферы культуры</t>
  </si>
  <si>
    <t>03 3 16 00000</t>
  </si>
  <si>
    <t>Мероприятия в области пассажирского транспорта</t>
  </si>
  <si>
    <t>Адаптация муниципальных учреждений физической культуры и спорта к обслуживанию инвалидов</t>
  </si>
  <si>
    <t>Приложение 4</t>
  </si>
  <si>
    <t>2019 год</t>
  </si>
  <si>
    <t>Подпрограмма "Устойчивое развитие сельских территорий МО МР "Печора"</t>
  </si>
  <si>
    <t>Строительство объектов социальной сферы в сельской местности</t>
  </si>
  <si>
    <r>
      <t xml:space="preserve">02 2 </t>
    </r>
    <r>
      <rPr>
        <sz val="12"/>
        <rFont val="Times New Roman"/>
        <family val="1"/>
      </rPr>
      <t>11 00000</t>
    </r>
  </si>
  <si>
    <t>Капитальные вложения в объекты недвижимого имущества государственной (муниципальной собственности)</t>
  </si>
  <si>
    <t>03 3 14 00000</t>
  </si>
  <si>
    <t>Муниципальная  программа"Развитие образования МО МР "Печора"</t>
  </si>
  <si>
    <t>Подпрограмма "Дети и молодежь МО МР Печора""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</si>
  <si>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</si>
  <si>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05 0 16 00000</t>
  </si>
  <si>
    <t>Строительство и реконструкция спортивных объектов муниципальных образований</t>
  </si>
  <si>
    <t>06 0 13 S2170</t>
  </si>
  <si>
    <t>Подпрограмма "Укрепление правопорядка, защита населения и территории МО МР "Печора" от чрезвычайных ситуаций"</t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</si>
  <si>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</si>
  <si>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Условно утверждаемые (утвержденные) расходы</t>
  </si>
  <si>
    <t>99 0 00 99990</t>
  </si>
  <si>
    <t>Приложение 6</t>
  </si>
  <si>
    <t xml:space="preserve">                                                                                                               </t>
  </si>
  <si>
    <t xml:space="preserve">Закупка товаров, работ и услуг для государственных (муниципальных) нужд
</t>
  </si>
  <si>
    <t>Муниципальная  программа "Безопасность жизнедеятельности населения МО МР "Печора""</t>
  </si>
  <si>
    <t>Подпрограмма "Обеспечение создания условий для реализации муниципальной программы</t>
  </si>
  <si>
    <t>2020 год</t>
  </si>
  <si>
    <t>Ведомственная структура расходов бюджета муниципального образования муниципального района "Печора" на плановый период  2019 и 2020 годов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</si>
  <si>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</si>
  <si>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</si>
  <si>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2019 и 2020 годов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</si>
  <si>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</si>
  <si>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</si>
  <si>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</si>
  <si>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</si>
  <si>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99 0 00 99950</t>
  </si>
  <si>
    <t>Резерв средств на 2018 год, в том числе для увеличения расходов на оплату труда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</si>
  <si>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</si>
  <si>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</si>
  <si>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</si>
  <si>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</si>
  <si>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</si>
  <si>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</si>
  <si>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</si>
  <si>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</si>
  <si>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</si>
  <si>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
</t>
  </si>
  <si>
    <t>Содействие в организации охраны общественного порядка</t>
  </si>
  <si>
    <r>
      <t xml:space="preserve">08 2 11 </t>
    </r>
    <r>
      <rPr>
        <sz val="12"/>
        <rFont val="Times New Roman"/>
        <family val="1"/>
      </rPr>
      <t>00000</t>
    </r>
  </si>
  <si>
    <t>03 6 13 00000</t>
  </si>
  <si>
    <t>03 6 00 00000</t>
  </si>
  <si>
    <t>нет в программе</t>
  </si>
  <si>
    <t>2019 г -55,14    2020 г -96,4</t>
  </si>
  <si>
    <t>Реализация малых проектов в сфере сельского хозяйства</t>
  </si>
  <si>
    <t xml:space="preserve">Организация проведения мероприятий по отлову и содержанию безнадзорных животных </t>
  </si>
  <si>
    <t>03 6 14 73120</t>
  </si>
  <si>
    <t>01 2 21 00000</t>
  </si>
  <si>
    <t>01 3 21 L5270</t>
  </si>
  <si>
    <t>01 3 12 00000</t>
  </si>
  <si>
    <t>Улучшение состояния территорий МО МР «Печора»</t>
  </si>
  <si>
    <t>03 2 32 00000</t>
  </si>
  <si>
    <t>Кадастровый учет эемель , участков для индивидуального жилищного строительства</t>
  </si>
  <si>
    <t>Содействие развитию инвестиционного потенциала муниципального района</t>
  </si>
  <si>
    <r>
      <t xml:space="preserve">02 2 </t>
    </r>
    <r>
      <rPr>
        <sz val="10.8"/>
        <rFont val="Times New Roman"/>
        <family val="1"/>
      </rPr>
      <t>11 00000</t>
    </r>
  </si>
  <si>
    <t>02 1 14 00000</t>
  </si>
  <si>
    <t>02 2 12 00000</t>
  </si>
  <si>
    <t>Строительство (реконструкция) объектов инженерной инфраструктуры в сельской  местности</t>
  </si>
  <si>
    <t>05 0 13 S2460</t>
  </si>
  <si>
    <t>Кадастровый учет земель , участков для индивидуального жилищного строительства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</si>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</sst>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59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.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8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1" fontId="0" fillId="34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justify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81" fontId="10" fillId="36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justify" vertical="center" wrapText="1"/>
    </xf>
    <xf numFmtId="181" fontId="10" fillId="0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vertical="top"/>
    </xf>
    <xf numFmtId="189" fontId="12" fillId="0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justify" vertical="center" wrapText="1"/>
    </xf>
    <xf numFmtId="181" fontId="12" fillId="7" borderId="10" xfId="0" applyNumberFormat="1" applyFont="1" applyFill="1" applyBorder="1" applyAlignment="1">
      <alignment horizontal="right" vertical="center"/>
    </xf>
    <xf numFmtId="49" fontId="12" fillId="33" borderId="21" xfId="0" applyNumberFormat="1" applyFont="1" applyFill="1" applyBorder="1" applyAlignment="1">
      <alignment horizontal="left" vertical="center" wrapText="1"/>
    </xf>
    <xf numFmtId="0" fontId="58" fillId="33" borderId="10" xfId="0" applyNumberFormat="1" applyFont="1" applyFill="1" applyBorder="1" applyAlignment="1">
      <alignment horizontal="left" vertical="center" wrapText="1"/>
    </xf>
    <xf numFmtId="181" fontId="12" fillId="0" borderId="10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181" fontId="3" fillId="33" borderId="0" xfId="0" applyNumberFormat="1" applyFont="1" applyFill="1" applyAlignment="1">
      <alignment vertical="center"/>
    </xf>
    <xf numFmtId="49" fontId="12" fillId="33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8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1" fontId="3" fillId="0" borderId="0" xfId="0" applyNumberFormat="1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181" fontId="13" fillId="0" borderId="0" xfId="0" applyNumberFormat="1" applyFont="1" applyAlignment="1">
      <alignment horizontal="left" vertical="center"/>
    </xf>
    <xf numFmtId="189" fontId="0" fillId="0" borderId="0" xfId="0" applyNumberFormat="1" applyAlignment="1">
      <alignment horizontal="left"/>
    </xf>
    <xf numFmtId="181" fontId="4" fillId="33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81" fontId="4" fillId="33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 vertical="center"/>
    </xf>
    <xf numFmtId="181" fontId="11" fillId="36" borderId="10" xfId="0" applyNumberFormat="1" applyFont="1" applyFill="1" applyBorder="1" applyAlignment="1">
      <alignment horizontal="right" vertical="center"/>
    </xf>
    <xf numFmtId="181" fontId="11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81" fontId="0" fillId="0" borderId="0" xfId="0" applyNumberForma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8\&#1052;&#1059;&#1053;&#1048;&#1062;&#1048;&#1055;&#1040;&#1051;&#1068;&#1053;&#1067;&#1049;%20&#1056;&#1040;&#1049;&#1054;&#1053;\&#1054;&#1089;&#1085;&#1086;&#1074;&#1085;&#1099;&#1077;%20&#1087;&#1072;&#1088;&#1072;&#1084;&#1077;&#1090;&#1088;&#1099;%20&#1073;&#1102;&#1076;&#1078;&#1077;&#1090;&#1072;%20&#1088;&#1072;&#1089;&#1087;&#1086;&#1088;&#1103;&#1078;&#1077;&#1085;&#1080;&#1077;\&#1054;&#1089;&#1085;&#1086;&#1074;&#1085;&#1099;&#1077;%20&#1087;&#1072;&#1088;&#1072;&#1084;&#1077;&#1090;&#1088;&#1099;%20%20&#1052;&#1056;%20&#1076;&#1083;&#1103;%20&#1073;&#1102;&#1076;&#1078;&#1077;&#1090;&#1085;&#1086;&#1081;%20&#1082;&#1086;&#1084;&#1080;&#1089;&#1089;&#1080;&#1080;%20(&#1040;&#1074;&#1090;&#1086;&#1089;&#1086;&#1093;&#1088;&#1072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0">
        <row r="14">
          <cell r="B14">
            <v>1613495.5</v>
          </cell>
          <cell r="C14">
            <v>1583102.3000000003</v>
          </cell>
          <cell r="D14">
            <v>1542373.6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view="pageBreakPreview" zoomScaleNormal="90" zoomScaleSheetLayoutView="100" workbookViewId="0" topLeftCell="A1">
      <selection activeCell="J8" sqref="J8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9.8515625" style="21" customWidth="1"/>
    <col min="4" max="4" width="14.00390625" style="21" customWidth="1"/>
    <col min="5" max="5" width="13.140625" style="21" customWidth="1"/>
    <col min="6" max="6" width="12.8515625" style="21" customWidth="1"/>
    <col min="7" max="8" width="8.8515625" style="21" customWidth="1"/>
    <col min="9" max="16384" width="9.140625" style="21" customWidth="1"/>
  </cols>
  <sheetData>
    <row r="1" spans="3:4" ht="18.75" customHeight="1">
      <c r="C1" s="219" t="s">
        <v>377</v>
      </c>
      <c r="D1" s="219"/>
    </row>
    <row r="2" spans="2:4" ht="28.5" customHeight="1">
      <c r="B2" s="220" t="s">
        <v>378</v>
      </c>
      <c r="C2" s="220"/>
      <c r="D2" s="220"/>
    </row>
    <row r="3" ht="12.75"/>
    <row r="4" s="6" customFormat="1" ht="18.75" customHeight="1">
      <c r="A4" s="5"/>
    </row>
    <row r="5" spans="1:4" ht="57.75" customHeight="1">
      <c r="A5" s="221" t="s">
        <v>337</v>
      </c>
      <c r="B5" s="221"/>
      <c r="C5" s="221"/>
      <c r="D5" s="221"/>
    </row>
    <row r="6" spans="1:4" ht="15.75">
      <c r="A6" s="1" t="s">
        <v>0</v>
      </c>
      <c r="B6" s="1" t="s">
        <v>0</v>
      </c>
      <c r="C6" s="1" t="s">
        <v>0</v>
      </c>
      <c r="D6" s="2"/>
    </row>
    <row r="7" spans="1:4" ht="18" customHeight="1">
      <c r="A7" s="222" t="s">
        <v>3</v>
      </c>
      <c r="B7" s="225" t="s">
        <v>1</v>
      </c>
      <c r="C7" s="225" t="s">
        <v>2</v>
      </c>
      <c r="D7" s="222" t="s">
        <v>9</v>
      </c>
    </row>
    <row r="8" spans="1:5" ht="29.25" customHeight="1">
      <c r="A8" s="223"/>
      <c r="B8" s="226"/>
      <c r="C8" s="226"/>
      <c r="D8" s="224"/>
      <c r="E8" s="28"/>
    </row>
    <row r="9" spans="1:4" s="4" customFormat="1" ht="15" customHeight="1">
      <c r="A9" s="27" t="s">
        <v>4</v>
      </c>
      <c r="B9" s="27" t="s">
        <v>5</v>
      </c>
      <c r="C9" s="27" t="s">
        <v>6</v>
      </c>
      <c r="D9" s="27" t="s">
        <v>7</v>
      </c>
    </row>
    <row r="10" spans="1:8" ht="18.75">
      <c r="A10" s="31" t="s">
        <v>8</v>
      </c>
      <c r="B10" s="7" t="s">
        <v>0</v>
      </c>
      <c r="C10" s="7" t="s">
        <v>0</v>
      </c>
      <c r="D10" s="8">
        <f>D11+D22+D35+D76+D129+D156+D173+D236+D254+D272</f>
        <v>1612681.9999999998</v>
      </c>
      <c r="E10" s="28">
        <f>D10-'2018 год Приложение  5'!E10</f>
        <v>0</v>
      </c>
      <c r="F10" s="28"/>
      <c r="G10" s="3"/>
      <c r="H10" s="3"/>
    </row>
    <row r="11" spans="1:8" ht="31.5">
      <c r="A11" s="32" t="s">
        <v>72</v>
      </c>
      <c r="B11" s="33" t="s">
        <v>144</v>
      </c>
      <c r="C11" s="33" t="s">
        <v>0</v>
      </c>
      <c r="D11" s="34">
        <f>D15+D12</f>
        <v>869.3</v>
      </c>
      <c r="E11" s="28"/>
      <c r="F11" s="28"/>
      <c r="G11" s="3"/>
      <c r="H11" s="3"/>
    </row>
    <row r="12" spans="1:8" ht="15.75">
      <c r="A12" s="15" t="s">
        <v>345</v>
      </c>
      <c r="B12" s="13" t="s">
        <v>346</v>
      </c>
      <c r="C12" s="13" t="s">
        <v>0</v>
      </c>
      <c r="D12" s="14">
        <f>D13</f>
        <v>100</v>
      </c>
      <c r="E12" s="28"/>
      <c r="F12" s="28"/>
      <c r="G12" s="3"/>
      <c r="H12" s="3"/>
    </row>
    <row r="13" spans="1:8" ht="31.5">
      <c r="A13" s="48" t="s">
        <v>370</v>
      </c>
      <c r="B13" s="17" t="s">
        <v>364</v>
      </c>
      <c r="C13" s="45"/>
      <c r="D13" s="22">
        <f>D14</f>
        <v>100</v>
      </c>
      <c r="E13" s="28"/>
      <c r="F13" s="28"/>
      <c r="G13" s="3"/>
      <c r="H13" s="3"/>
    </row>
    <row r="14" spans="1:8" ht="31.5">
      <c r="A14" s="138" t="s">
        <v>15</v>
      </c>
      <c r="B14" s="17" t="s">
        <v>364</v>
      </c>
      <c r="C14" s="45" t="s">
        <v>10</v>
      </c>
      <c r="D14" s="22">
        <f>'2018 год Приложение  5'!E27</f>
        <v>100</v>
      </c>
      <c r="E14" s="28"/>
      <c r="F14" s="28"/>
      <c r="G14" s="3"/>
      <c r="H14" s="3"/>
    </row>
    <row r="15" spans="1:8" ht="31.5">
      <c r="A15" s="15" t="s">
        <v>73</v>
      </c>
      <c r="B15" s="113" t="s">
        <v>145</v>
      </c>
      <c r="C15" s="13" t="s">
        <v>0</v>
      </c>
      <c r="D15" s="14">
        <f>D20+D18+D16</f>
        <v>769.3</v>
      </c>
      <c r="E15" s="28"/>
      <c r="F15" s="28"/>
      <c r="G15" s="3"/>
      <c r="H15" s="3"/>
    </row>
    <row r="16" spans="1:8" ht="31.5">
      <c r="A16" s="48" t="s">
        <v>348</v>
      </c>
      <c r="B16" s="17" t="s">
        <v>347</v>
      </c>
      <c r="C16" s="45"/>
      <c r="D16" s="22">
        <f>D17</f>
        <v>180</v>
      </c>
      <c r="E16" s="28"/>
      <c r="F16" s="28"/>
      <c r="G16" s="3"/>
      <c r="H16" s="3"/>
    </row>
    <row r="17" spans="1:8" ht="31.5">
      <c r="A17" s="138" t="s">
        <v>15</v>
      </c>
      <c r="B17" s="17" t="s">
        <v>347</v>
      </c>
      <c r="C17" s="45" t="s">
        <v>10</v>
      </c>
      <c r="D17" s="22">
        <f>'2018 год Приложение  5'!E30</f>
        <v>180</v>
      </c>
      <c r="E17" s="28"/>
      <c r="F17" s="28"/>
      <c r="G17" s="3"/>
      <c r="H17" s="3"/>
    </row>
    <row r="18" spans="1:8" ht="33.75" customHeight="1">
      <c r="A18" s="48" t="s">
        <v>349</v>
      </c>
      <c r="B18" s="17" t="s">
        <v>366</v>
      </c>
      <c r="C18" s="45"/>
      <c r="D18" s="22">
        <f>D19</f>
        <v>119.3</v>
      </c>
      <c r="E18" s="28"/>
      <c r="F18" s="28"/>
      <c r="G18" s="3"/>
      <c r="H18" s="3"/>
    </row>
    <row r="19" spans="1:8" ht="31.5">
      <c r="A19" s="138" t="s">
        <v>15</v>
      </c>
      <c r="B19" s="17" t="s">
        <v>366</v>
      </c>
      <c r="C19" s="45" t="s">
        <v>10</v>
      </c>
      <c r="D19" s="22">
        <f>'2018 год Приложение  5'!E32</f>
        <v>119.3</v>
      </c>
      <c r="E19" s="28"/>
      <c r="F19" s="28"/>
      <c r="G19" s="3"/>
      <c r="H19" s="3"/>
    </row>
    <row r="20" spans="1:8" ht="63">
      <c r="A20" s="48" t="s">
        <v>299</v>
      </c>
      <c r="B20" s="17" t="s">
        <v>365</v>
      </c>
      <c r="C20" s="45"/>
      <c r="D20" s="22">
        <f>'2018 год Приложение  5'!E33</f>
        <v>470</v>
      </c>
      <c r="E20" s="28"/>
      <c r="F20" s="28"/>
      <c r="G20" s="3"/>
      <c r="H20" s="3"/>
    </row>
    <row r="21" spans="1:8" ht="31.5">
      <c r="A21" s="138" t="s">
        <v>15</v>
      </c>
      <c r="B21" s="17" t="s">
        <v>365</v>
      </c>
      <c r="C21" s="45" t="s">
        <v>10</v>
      </c>
      <c r="D21" s="22">
        <f>'2018 год Приложение  5'!E34</f>
        <v>470</v>
      </c>
      <c r="E21" s="28"/>
      <c r="F21" s="28"/>
      <c r="G21" s="3"/>
      <c r="H21" s="3"/>
    </row>
    <row r="22" spans="1:8" ht="31.5">
      <c r="A22" s="32" t="s">
        <v>74</v>
      </c>
      <c r="B22" s="33" t="s">
        <v>207</v>
      </c>
      <c r="C22" s="33" t="s">
        <v>0</v>
      </c>
      <c r="D22" s="34">
        <f>D23+D30</f>
        <v>2729</v>
      </c>
      <c r="E22" s="28"/>
      <c r="F22" s="28"/>
      <c r="G22" s="3"/>
      <c r="H22" s="3"/>
    </row>
    <row r="23" spans="1:8" ht="31.5">
      <c r="A23" s="12" t="s">
        <v>91</v>
      </c>
      <c r="B23" s="13" t="s">
        <v>208</v>
      </c>
      <c r="C23" s="13" t="s">
        <v>0</v>
      </c>
      <c r="D23" s="14">
        <f>D24+D26+D28</f>
        <v>174</v>
      </c>
      <c r="E23" s="28"/>
      <c r="F23" s="28"/>
      <c r="G23" s="3"/>
      <c r="H23" s="3"/>
    </row>
    <row r="24" spans="1:8" ht="15.75">
      <c r="A24" s="16" t="s">
        <v>26</v>
      </c>
      <c r="B24" s="9" t="s">
        <v>209</v>
      </c>
      <c r="C24" s="9"/>
      <c r="D24" s="22">
        <f>D25</f>
        <v>100</v>
      </c>
      <c r="E24" s="28"/>
      <c r="F24" s="28"/>
      <c r="G24" s="3"/>
      <c r="H24" s="3"/>
    </row>
    <row r="25" spans="1:8" ht="31.5">
      <c r="A25" s="77" t="s">
        <v>15</v>
      </c>
      <c r="B25" s="9" t="s">
        <v>209</v>
      </c>
      <c r="C25" s="45" t="s">
        <v>10</v>
      </c>
      <c r="D25" s="22">
        <f>'2018 год Приложение  5'!E38</f>
        <v>100</v>
      </c>
      <c r="E25" s="28"/>
      <c r="F25" s="28"/>
      <c r="G25" s="3"/>
      <c r="H25" s="3"/>
    </row>
    <row r="26" spans="1:8" ht="51" customHeight="1">
      <c r="A26" s="16" t="s">
        <v>27</v>
      </c>
      <c r="B26" s="9" t="s">
        <v>210</v>
      </c>
      <c r="C26" s="9"/>
      <c r="D26" s="22">
        <f>D27</f>
        <v>20</v>
      </c>
      <c r="E26" s="28"/>
      <c r="F26" s="28"/>
      <c r="G26" s="3"/>
      <c r="H26" s="3"/>
    </row>
    <row r="27" spans="1:8" ht="15.75">
      <c r="A27" s="48" t="s">
        <v>11</v>
      </c>
      <c r="B27" s="9" t="s">
        <v>210</v>
      </c>
      <c r="C27" s="45" t="s">
        <v>14</v>
      </c>
      <c r="D27" s="22">
        <f>'2018 год Приложение  5'!E40</f>
        <v>20</v>
      </c>
      <c r="E27" s="28"/>
      <c r="F27" s="28"/>
      <c r="G27" s="3"/>
      <c r="H27" s="3"/>
    </row>
    <row r="28" spans="1:8" ht="15.75">
      <c r="A28" s="48" t="s">
        <v>361</v>
      </c>
      <c r="B28" s="9" t="s">
        <v>372</v>
      </c>
      <c r="C28" s="45"/>
      <c r="D28" s="200">
        <f>D29</f>
        <v>54</v>
      </c>
      <c r="E28" s="28"/>
      <c r="F28" s="28"/>
      <c r="G28" s="3"/>
      <c r="H28" s="3"/>
    </row>
    <row r="29" spans="1:8" ht="15.75">
      <c r="A29" s="48" t="s">
        <v>11</v>
      </c>
      <c r="B29" s="9" t="s">
        <v>372</v>
      </c>
      <c r="C29" s="45" t="s">
        <v>14</v>
      </c>
      <c r="D29" s="200">
        <f>'2018 год Приложение  5'!E42</f>
        <v>54</v>
      </c>
      <c r="E29" s="28"/>
      <c r="F29" s="28"/>
      <c r="G29" s="3"/>
      <c r="H29" s="3"/>
    </row>
    <row r="30" spans="1:8" ht="31.5">
      <c r="A30" s="12" t="s">
        <v>298</v>
      </c>
      <c r="B30" s="13" t="s">
        <v>211</v>
      </c>
      <c r="C30" s="13"/>
      <c r="D30" s="14">
        <f>D31+D33</f>
        <v>2555</v>
      </c>
      <c r="E30" s="28"/>
      <c r="F30" s="28"/>
      <c r="G30" s="3"/>
      <c r="H30" s="3"/>
    </row>
    <row r="31" spans="1:8" ht="31.5">
      <c r="A31" s="25" t="s">
        <v>315</v>
      </c>
      <c r="B31" s="23" t="s">
        <v>371</v>
      </c>
      <c r="C31" s="45"/>
      <c r="D31" s="22">
        <f>'2018 год Приложение  5'!E44</f>
        <v>1555</v>
      </c>
      <c r="E31" s="28"/>
      <c r="F31" s="28"/>
      <c r="G31" s="3"/>
      <c r="H31" s="3"/>
    </row>
    <row r="32" spans="1:8" ht="31.5">
      <c r="A32" s="211" t="s">
        <v>317</v>
      </c>
      <c r="B32" s="23" t="s">
        <v>371</v>
      </c>
      <c r="C32" s="45" t="s">
        <v>28</v>
      </c>
      <c r="D32" s="22">
        <f>'2018 год Приложение  5'!E45</f>
        <v>1555</v>
      </c>
      <c r="E32" s="28"/>
      <c r="F32" s="28"/>
      <c r="G32" s="3"/>
      <c r="H32" s="3"/>
    </row>
    <row r="33" spans="1:8" ht="31.5">
      <c r="A33" s="48" t="s">
        <v>374</v>
      </c>
      <c r="B33" s="9" t="s">
        <v>373</v>
      </c>
      <c r="C33" s="45"/>
      <c r="D33" s="22">
        <f>D34</f>
        <v>1000</v>
      </c>
      <c r="E33" s="28"/>
      <c r="F33" s="28"/>
      <c r="G33" s="3"/>
      <c r="H33" s="3"/>
    </row>
    <row r="34" spans="1:8" ht="31.5">
      <c r="A34" s="48" t="s">
        <v>15</v>
      </c>
      <c r="B34" s="9" t="s">
        <v>373</v>
      </c>
      <c r="C34" s="45" t="s">
        <v>10</v>
      </c>
      <c r="D34" s="22">
        <f>'2018 год Приложение  5'!E47</f>
        <v>1000</v>
      </c>
      <c r="E34" s="28"/>
      <c r="F34" s="28"/>
      <c r="G34" s="3"/>
      <c r="H34" s="3"/>
    </row>
    <row r="35" spans="1:8" ht="47.25">
      <c r="A35" s="32" t="s">
        <v>75</v>
      </c>
      <c r="B35" s="33" t="s">
        <v>242</v>
      </c>
      <c r="C35" s="33" t="s">
        <v>0</v>
      </c>
      <c r="D35" s="34">
        <f>D36+D43+D66+D48+D71</f>
        <v>81293.29999999999</v>
      </c>
      <c r="E35" s="28"/>
      <c r="F35" s="28"/>
      <c r="G35" s="3"/>
      <c r="H35" s="3"/>
    </row>
    <row r="36" spans="1:8" ht="31.5">
      <c r="A36" s="12" t="s">
        <v>89</v>
      </c>
      <c r="B36" s="13" t="s">
        <v>243</v>
      </c>
      <c r="C36" s="13" t="s">
        <v>0</v>
      </c>
      <c r="D36" s="14">
        <f>D37+D39+D41</f>
        <v>30793.3</v>
      </c>
      <c r="E36" s="28"/>
      <c r="F36" s="28"/>
      <c r="G36" s="3"/>
      <c r="H36" s="3"/>
    </row>
    <row r="37" spans="1:8" ht="31.5">
      <c r="A37" s="16" t="s">
        <v>68</v>
      </c>
      <c r="B37" s="45" t="s">
        <v>244</v>
      </c>
      <c r="C37" s="9"/>
      <c r="D37" s="10">
        <f>D38</f>
        <v>5820</v>
      </c>
      <c r="E37" s="28"/>
      <c r="F37" s="28"/>
      <c r="G37" s="3"/>
      <c r="H37" s="3"/>
    </row>
    <row r="38" spans="1:8" ht="31.5">
      <c r="A38" s="119" t="s">
        <v>15</v>
      </c>
      <c r="B38" s="45" t="s">
        <v>244</v>
      </c>
      <c r="C38" s="45" t="s">
        <v>10</v>
      </c>
      <c r="D38" s="22">
        <f>'2018 год Приложение  5'!E51</f>
        <v>5820</v>
      </c>
      <c r="E38" s="28"/>
      <c r="F38" s="28"/>
      <c r="G38" s="3"/>
      <c r="H38" s="3"/>
    </row>
    <row r="39" spans="1:8" ht="31.5">
      <c r="A39" s="20" t="s">
        <v>54</v>
      </c>
      <c r="B39" s="45" t="s">
        <v>245</v>
      </c>
      <c r="C39" s="11"/>
      <c r="D39" s="10">
        <f>D40</f>
        <v>20473.3</v>
      </c>
      <c r="E39" s="28"/>
      <c r="F39" s="28"/>
      <c r="G39" s="3"/>
      <c r="H39" s="3"/>
    </row>
    <row r="40" spans="1:8" ht="31.5">
      <c r="A40" s="77" t="s">
        <v>15</v>
      </c>
      <c r="B40" s="45" t="s">
        <v>245</v>
      </c>
      <c r="C40" s="45" t="s">
        <v>10</v>
      </c>
      <c r="D40" s="22">
        <f>'2018 год Приложение  5'!E53</f>
        <v>20473.3</v>
      </c>
      <c r="E40" s="28"/>
      <c r="F40" s="28"/>
      <c r="G40" s="3"/>
      <c r="H40" s="3"/>
    </row>
    <row r="41" spans="1:8" ht="47.25">
      <c r="A41" s="43" t="s">
        <v>84</v>
      </c>
      <c r="B41" s="30" t="s">
        <v>254</v>
      </c>
      <c r="C41" s="66"/>
      <c r="D41" s="22">
        <f>'2018 год Приложение  5'!E54</f>
        <v>4500</v>
      </c>
      <c r="E41" s="28"/>
      <c r="F41" s="28"/>
      <c r="G41" s="3"/>
      <c r="H41" s="3"/>
    </row>
    <row r="42" spans="1:8" ht="15.75">
      <c r="A42" s="77" t="s">
        <v>11</v>
      </c>
      <c r="B42" s="30" t="s">
        <v>254</v>
      </c>
      <c r="C42" s="45" t="s">
        <v>14</v>
      </c>
      <c r="D42" s="22">
        <f>'2018 год Приложение  5'!E55</f>
        <v>4500</v>
      </c>
      <c r="E42" s="28"/>
      <c r="F42" s="28"/>
      <c r="G42" s="3"/>
      <c r="H42" s="3"/>
    </row>
    <row r="43" spans="1:8" ht="47.25">
      <c r="A43" s="12" t="s">
        <v>87</v>
      </c>
      <c r="B43" s="13" t="s">
        <v>246</v>
      </c>
      <c r="C43" s="13" t="s">
        <v>0</v>
      </c>
      <c r="D43" s="14">
        <f>D44+D46</f>
        <v>17365.2</v>
      </c>
      <c r="E43" s="28"/>
      <c r="F43" s="28"/>
      <c r="G43" s="3"/>
      <c r="H43" s="3"/>
    </row>
    <row r="44" spans="1:8" ht="78.75">
      <c r="A44" s="24" t="s">
        <v>257</v>
      </c>
      <c r="B44" s="45" t="s">
        <v>264</v>
      </c>
      <c r="C44" s="45"/>
      <c r="D44" s="46">
        <f>D45</f>
        <v>17065.2</v>
      </c>
      <c r="E44" s="28"/>
      <c r="F44" s="28"/>
      <c r="G44" s="3"/>
      <c r="H44" s="3"/>
    </row>
    <row r="45" spans="1:8" ht="31.5">
      <c r="A45" s="24" t="s">
        <v>33</v>
      </c>
      <c r="B45" s="45" t="s">
        <v>264</v>
      </c>
      <c r="C45" s="45" t="s">
        <v>28</v>
      </c>
      <c r="D45" s="22">
        <f>'2018 год Приложение  5'!E58</f>
        <v>17065.2</v>
      </c>
      <c r="E45" s="28"/>
      <c r="F45" s="28"/>
      <c r="G45" s="3"/>
      <c r="H45" s="3"/>
    </row>
    <row r="46" spans="1:8" ht="31.5">
      <c r="A46" s="24" t="s">
        <v>376</v>
      </c>
      <c r="B46" s="45" t="s">
        <v>368</v>
      </c>
      <c r="C46" s="45"/>
      <c r="D46" s="22">
        <f>D47</f>
        <v>300</v>
      </c>
      <c r="E46" s="28"/>
      <c r="F46" s="28"/>
      <c r="G46" s="3"/>
      <c r="H46" s="3"/>
    </row>
    <row r="47" spans="1:8" ht="31.5">
      <c r="A47" s="24" t="s">
        <v>15</v>
      </c>
      <c r="B47" s="45" t="s">
        <v>368</v>
      </c>
      <c r="C47" s="45" t="s">
        <v>10</v>
      </c>
      <c r="D47" s="22">
        <f>'2018 год Приложение  5'!E60</f>
        <v>300</v>
      </c>
      <c r="E47" s="28"/>
      <c r="F47" s="28"/>
      <c r="G47" s="3"/>
      <c r="H47" s="3"/>
    </row>
    <row r="48" spans="1:8" ht="15.75">
      <c r="A48" s="12" t="s">
        <v>69</v>
      </c>
      <c r="B48" s="13" t="s">
        <v>247</v>
      </c>
      <c r="C48" s="13" t="s">
        <v>0</v>
      </c>
      <c r="D48" s="14">
        <f>D49+D51+D55+D60+D64+D53+D58+D62</f>
        <v>30611.9</v>
      </c>
      <c r="E48" s="28"/>
      <c r="F48" s="28"/>
      <c r="G48" s="3"/>
      <c r="H48" s="3"/>
    </row>
    <row r="49" spans="1:8" ht="31.5">
      <c r="A49" s="16" t="s">
        <v>42</v>
      </c>
      <c r="B49" s="17" t="s">
        <v>248</v>
      </c>
      <c r="C49" s="67"/>
      <c r="D49" s="46">
        <f>D50</f>
        <v>1836.4</v>
      </c>
      <c r="E49" s="28"/>
      <c r="F49" s="28"/>
      <c r="G49" s="3"/>
      <c r="H49" s="3"/>
    </row>
    <row r="50" spans="1:8" ht="31.5">
      <c r="A50" s="77" t="s">
        <v>15</v>
      </c>
      <c r="B50" s="17" t="s">
        <v>248</v>
      </c>
      <c r="C50" s="45" t="s">
        <v>10</v>
      </c>
      <c r="D50" s="22">
        <f>'2018 год Приложение  5'!E63</f>
        <v>1836.4</v>
      </c>
      <c r="E50" s="28"/>
      <c r="F50" s="28"/>
      <c r="G50" s="3"/>
      <c r="H50" s="3"/>
    </row>
    <row r="51" spans="1:8" ht="31.5">
      <c r="A51" s="16" t="s">
        <v>42</v>
      </c>
      <c r="B51" s="17" t="s">
        <v>258</v>
      </c>
      <c r="C51" s="17"/>
      <c r="D51" s="46">
        <f>D52</f>
        <v>4805</v>
      </c>
      <c r="E51" s="28"/>
      <c r="F51" s="28"/>
      <c r="G51" s="3"/>
      <c r="H51" s="3"/>
    </row>
    <row r="52" spans="1:8" ht="31.5">
      <c r="A52" s="77" t="s">
        <v>15</v>
      </c>
      <c r="B52" s="17" t="s">
        <v>258</v>
      </c>
      <c r="C52" s="45" t="s">
        <v>10</v>
      </c>
      <c r="D52" s="22">
        <f>'2018 год Приложение  5'!E65</f>
        <v>4805</v>
      </c>
      <c r="E52" s="28"/>
      <c r="F52" s="28"/>
      <c r="G52" s="3"/>
      <c r="H52" s="3"/>
    </row>
    <row r="53" spans="1:8" ht="31.5">
      <c r="A53" s="43" t="s">
        <v>43</v>
      </c>
      <c r="B53" s="23" t="s">
        <v>249</v>
      </c>
      <c r="C53" s="23"/>
      <c r="D53" s="22">
        <f>D54</f>
        <v>400</v>
      </c>
      <c r="E53" s="28"/>
      <c r="F53" s="28"/>
      <c r="G53" s="3"/>
      <c r="H53" s="3"/>
    </row>
    <row r="54" spans="1:8" ht="31.5">
      <c r="A54" s="77" t="s">
        <v>15</v>
      </c>
      <c r="B54" s="23" t="s">
        <v>249</v>
      </c>
      <c r="C54" s="23" t="s">
        <v>10</v>
      </c>
      <c r="D54" s="22">
        <f>'2018 год Приложение  5'!E67</f>
        <v>400</v>
      </c>
      <c r="E54" s="28"/>
      <c r="F54" s="28"/>
      <c r="G54" s="3"/>
      <c r="H54" s="3"/>
    </row>
    <row r="55" spans="1:8" ht="31.5">
      <c r="A55" s="43" t="s">
        <v>43</v>
      </c>
      <c r="B55" s="17" t="s">
        <v>259</v>
      </c>
      <c r="C55" s="45"/>
      <c r="D55" s="46">
        <f>D56+D57</f>
        <v>18449.6</v>
      </c>
      <c r="E55" s="28"/>
      <c r="F55" s="28"/>
      <c r="G55" s="3"/>
      <c r="H55" s="3"/>
    </row>
    <row r="56" spans="1:8" ht="31.5">
      <c r="A56" s="48" t="s">
        <v>15</v>
      </c>
      <c r="B56" s="17" t="s">
        <v>259</v>
      </c>
      <c r="C56" s="45" t="s">
        <v>10</v>
      </c>
      <c r="D56" s="22">
        <f>'2018 год Приложение  5'!E69</f>
        <v>16679</v>
      </c>
      <c r="E56" s="28"/>
      <c r="F56" s="28"/>
      <c r="G56" s="3"/>
      <c r="H56" s="3"/>
    </row>
    <row r="57" spans="1:8" ht="15.75">
      <c r="A57" s="80" t="s">
        <v>48</v>
      </c>
      <c r="B57" s="17" t="s">
        <v>259</v>
      </c>
      <c r="C57" s="45" t="s">
        <v>49</v>
      </c>
      <c r="D57" s="22">
        <f>'2018 год Приложение  5'!E70</f>
        <v>1770.6</v>
      </c>
      <c r="E57" s="28"/>
      <c r="F57" s="28"/>
      <c r="G57" s="3"/>
      <c r="H57" s="3"/>
    </row>
    <row r="58" spans="1:8" ht="31.5">
      <c r="A58" s="48" t="s">
        <v>305</v>
      </c>
      <c r="B58" s="17" t="s">
        <v>318</v>
      </c>
      <c r="C58" s="45"/>
      <c r="D58" s="22">
        <f>'2018 год Приложение  5'!E71</f>
        <v>2420.9</v>
      </c>
      <c r="E58" s="28"/>
      <c r="F58" s="28"/>
      <c r="G58" s="3"/>
      <c r="H58" s="3"/>
    </row>
    <row r="59" spans="1:8" ht="31.5">
      <c r="A59" s="77" t="s">
        <v>15</v>
      </c>
      <c r="B59" s="17" t="s">
        <v>318</v>
      </c>
      <c r="C59" s="45" t="s">
        <v>10</v>
      </c>
      <c r="D59" s="22">
        <f>'2018 год Приложение  5'!E72</f>
        <v>2420.9</v>
      </c>
      <c r="E59" s="28"/>
      <c r="F59" s="28"/>
      <c r="G59" s="3"/>
      <c r="H59" s="3"/>
    </row>
    <row r="60" spans="1:8" ht="31.5">
      <c r="A60" s="43" t="s">
        <v>44</v>
      </c>
      <c r="B60" s="45" t="s">
        <v>250</v>
      </c>
      <c r="C60" s="67"/>
      <c r="D60" s="46">
        <f>D61</f>
        <v>1950</v>
      </c>
      <c r="E60" s="28"/>
      <c r="F60" s="28"/>
      <c r="G60" s="3"/>
      <c r="H60" s="3"/>
    </row>
    <row r="61" spans="1:8" ht="31.5">
      <c r="A61" s="43" t="s">
        <v>15</v>
      </c>
      <c r="B61" s="45" t="s">
        <v>250</v>
      </c>
      <c r="C61" s="45" t="s">
        <v>10</v>
      </c>
      <c r="D61" s="46">
        <f>'2018 год Приложение  5'!E74</f>
        <v>1950</v>
      </c>
      <c r="E61" s="28"/>
      <c r="F61" s="28"/>
      <c r="G61" s="3"/>
      <c r="H61" s="3"/>
    </row>
    <row r="62" spans="1:8" ht="15.75">
      <c r="A62" s="48" t="s">
        <v>310</v>
      </c>
      <c r="B62" s="17" t="s">
        <v>309</v>
      </c>
      <c r="C62" s="45"/>
      <c r="D62" s="46">
        <f>D63</f>
        <v>450</v>
      </c>
      <c r="E62" s="28"/>
      <c r="F62" s="28"/>
      <c r="G62" s="3"/>
      <c r="H62" s="3"/>
    </row>
    <row r="63" spans="1:8" ht="31.5">
      <c r="A63" s="48" t="s">
        <v>15</v>
      </c>
      <c r="B63" s="17" t="s">
        <v>309</v>
      </c>
      <c r="C63" s="45" t="s">
        <v>10</v>
      </c>
      <c r="D63" s="46">
        <f>'2018 год Приложение  5'!E76</f>
        <v>450</v>
      </c>
      <c r="E63" s="28"/>
      <c r="F63" s="28"/>
      <c r="G63" s="3"/>
      <c r="H63" s="3"/>
    </row>
    <row r="64" spans="1:8" ht="63">
      <c r="A64" s="43" t="s">
        <v>45</v>
      </c>
      <c r="B64" s="38" t="s">
        <v>260</v>
      </c>
      <c r="C64" s="45"/>
      <c r="D64" s="46">
        <f>D65</f>
        <v>300</v>
      </c>
      <c r="E64" s="28"/>
      <c r="F64" s="28"/>
      <c r="G64" s="3"/>
      <c r="H64" s="3"/>
    </row>
    <row r="65" spans="1:8" ht="15.75">
      <c r="A65" s="77" t="s">
        <v>11</v>
      </c>
      <c r="B65" s="38" t="s">
        <v>260</v>
      </c>
      <c r="C65" s="45" t="s">
        <v>14</v>
      </c>
      <c r="D65" s="22">
        <f>'2018 год Приложение  5'!E78</f>
        <v>300</v>
      </c>
      <c r="E65" s="28"/>
      <c r="F65" s="28"/>
      <c r="G65" s="3"/>
      <c r="H65" s="3"/>
    </row>
    <row r="66" spans="1:8" ht="47.25">
      <c r="A66" s="12" t="s">
        <v>70</v>
      </c>
      <c r="B66" s="13" t="s">
        <v>251</v>
      </c>
      <c r="C66" s="13" t="s">
        <v>0</v>
      </c>
      <c r="D66" s="14">
        <f>D69+D67</f>
        <v>200</v>
      </c>
      <c r="E66" s="28"/>
      <c r="F66" s="28"/>
      <c r="G66" s="3"/>
      <c r="H66" s="3"/>
    </row>
    <row r="67" spans="1:8" ht="31.5">
      <c r="A67" s="24" t="s">
        <v>71</v>
      </c>
      <c r="B67" s="30" t="s">
        <v>252</v>
      </c>
      <c r="C67" s="45"/>
      <c r="D67" s="46">
        <f>D68</f>
        <v>50</v>
      </c>
      <c r="E67" s="28"/>
      <c r="F67" s="28"/>
      <c r="G67" s="3"/>
      <c r="H67" s="3"/>
    </row>
    <row r="68" spans="1:8" ht="15.75">
      <c r="A68" s="43" t="s">
        <v>31</v>
      </c>
      <c r="B68" s="30" t="s">
        <v>252</v>
      </c>
      <c r="C68" s="23" t="s">
        <v>19</v>
      </c>
      <c r="D68" s="46">
        <f>'2018 год Приложение  5'!E81</f>
        <v>50</v>
      </c>
      <c r="E68" s="28"/>
      <c r="F68" s="28"/>
      <c r="G68" s="3"/>
      <c r="H68" s="3"/>
    </row>
    <row r="69" spans="1:8" ht="31.5">
      <c r="A69" s="43" t="s">
        <v>55</v>
      </c>
      <c r="B69" s="30" t="s">
        <v>253</v>
      </c>
      <c r="C69" s="23"/>
      <c r="D69" s="22">
        <f>D70</f>
        <v>150</v>
      </c>
      <c r="E69" s="28"/>
      <c r="F69" s="28"/>
      <c r="G69" s="3"/>
      <c r="H69" s="3"/>
    </row>
    <row r="70" spans="1:8" ht="31.5">
      <c r="A70" s="77" t="s">
        <v>15</v>
      </c>
      <c r="B70" s="30" t="s">
        <v>253</v>
      </c>
      <c r="C70" s="45" t="s">
        <v>10</v>
      </c>
      <c r="D70" s="22">
        <f>'2018 год Приложение  5'!E83</f>
        <v>150</v>
      </c>
      <c r="E70" s="28"/>
      <c r="F70" s="28"/>
      <c r="G70" s="3"/>
      <c r="H70" s="3"/>
    </row>
    <row r="71" spans="1:8" ht="15.75">
      <c r="A71" s="12" t="s">
        <v>367</v>
      </c>
      <c r="B71" s="13" t="s">
        <v>358</v>
      </c>
      <c r="C71" s="13" t="s">
        <v>0</v>
      </c>
      <c r="D71" s="14">
        <f>D74+D72</f>
        <v>2322.9</v>
      </c>
      <c r="E71" s="28"/>
      <c r="F71" s="28"/>
      <c r="G71" s="3"/>
      <c r="H71" s="3"/>
    </row>
    <row r="72" spans="1:8" ht="15.75">
      <c r="A72" s="215" t="s">
        <v>79</v>
      </c>
      <c r="B72" s="213" t="s">
        <v>357</v>
      </c>
      <c r="C72" s="213"/>
      <c r="D72" s="214">
        <f>D73</f>
        <v>1691.7</v>
      </c>
      <c r="E72" s="28"/>
      <c r="F72" s="28"/>
      <c r="G72" s="3"/>
      <c r="H72" s="3"/>
    </row>
    <row r="73" spans="1:8" ht="31.5">
      <c r="A73" s="216" t="s">
        <v>15</v>
      </c>
      <c r="B73" s="213" t="s">
        <v>357</v>
      </c>
      <c r="C73" s="213" t="s">
        <v>10</v>
      </c>
      <c r="D73" s="214">
        <f>'2018 год Приложение  5'!E240</f>
        <v>1691.7</v>
      </c>
      <c r="E73" s="28"/>
      <c r="F73" s="28"/>
      <c r="G73" s="3"/>
      <c r="H73" s="3"/>
    </row>
    <row r="74" spans="1:8" ht="63">
      <c r="A74" s="25" t="s">
        <v>266</v>
      </c>
      <c r="B74" s="204" t="s">
        <v>363</v>
      </c>
      <c r="C74" s="23"/>
      <c r="D74" s="200">
        <f>'2018 год Приложение  5'!E85</f>
        <v>631.2</v>
      </c>
      <c r="E74" s="28"/>
      <c r="F74" s="28"/>
      <c r="G74" s="3"/>
      <c r="H74" s="3"/>
    </row>
    <row r="75" spans="1:8" ht="31.5">
      <c r="A75" s="57" t="s">
        <v>15</v>
      </c>
      <c r="B75" s="204" t="s">
        <v>363</v>
      </c>
      <c r="C75" s="23" t="s">
        <v>10</v>
      </c>
      <c r="D75" s="200">
        <f>'2018 год Приложение  5'!E86</f>
        <v>631.2</v>
      </c>
      <c r="E75" s="28"/>
      <c r="F75" s="28"/>
      <c r="G75" s="3"/>
      <c r="H75" s="3"/>
    </row>
    <row r="76" spans="1:8" ht="31.5">
      <c r="A76" s="32" t="s">
        <v>92</v>
      </c>
      <c r="B76" s="33" t="s">
        <v>163</v>
      </c>
      <c r="C76" s="33" t="s">
        <v>0</v>
      </c>
      <c r="D76" s="34">
        <f>D77+D89+D104+D116+D121</f>
        <v>1062047.9</v>
      </c>
      <c r="E76" s="28"/>
      <c r="F76" s="28"/>
      <c r="G76" s="3"/>
      <c r="H76" s="3"/>
    </row>
    <row r="77" spans="1:8" ht="31.5">
      <c r="A77" s="12" t="s">
        <v>108</v>
      </c>
      <c r="B77" s="13" t="s">
        <v>164</v>
      </c>
      <c r="C77" s="13" t="s">
        <v>0</v>
      </c>
      <c r="D77" s="14">
        <f>D78+D84+D82+D87+D80</f>
        <v>387094.60000000003</v>
      </c>
      <c r="E77" s="28"/>
      <c r="F77" s="28"/>
      <c r="G77" s="3"/>
      <c r="H77" s="3"/>
    </row>
    <row r="78" spans="1:8" ht="31.5">
      <c r="A78" s="43" t="s">
        <v>29</v>
      </c>
      <c r="B78" s="45" t="s">
        <v>162</v>
      </c>
      <c r="C78" s="45"/>
      <c r="D78" s="46">
        <f>D79</f>
        <v>68598.1</v>
      </c>
      <c r="E78" s="28"/>
      <c r="F78" s="28"/>
      <c r="G78" s="3"/>
      <c r="H78" s="3"/>
    </row>
    <row r="79" spans="1:8" ht="31.5">
      <c r="A79" s="43" t="s">
        <v>12</v>
      </c>
      <c r="B79" s="45" t="s">
        <v>162</v>
      </c>
      <c r="C79" s="45" t="s">
        <v>13</v>
      </c>
      <c r="D79" s="46">
        <f>'2018 год Приложение  5'!E259</f>
        <v>68598.1</v>
      </c>
      <c r="E79" s="28"/>
      <c r="F79" s="28"/>
      <c r="G79" s="3"/>
      <c r="H79" s="3"/>
    </row>
    <row r="80" spans="1:8" ht="47.25">
      <c r="A80" s="43" t="s">
        <v>82</v>
      </c>
      <c r="B80" s="45" t="s">
        <v>166</v>
      </c>
      <c r="C80" s="45"/>
      <c r="D80" s="46">
        <f>D81</f>
        <v>284279.9</v>
      </c>
      <c r="E80" s="28"/>
      <c r="F80" s="28"/>
      <c r="G80" s="3"/>
      <c r="H80" s="3"/>
    </row>
    <row r="81" spans="1:8" ht="31.5">
      <c r="A81" s="43" t="s">
        <v>12</v>
      </c>
      <c r="B81" s="45" t="s">
        <v>166</v>
      </c>
      <c r="C81" s="45" t="s">
        <v>13</v>
      </c>
      <c r="D81" s="46">
        <f>'2018 год Приложение  5'!E261</f>
        <v>284279.9</v>
      </c>
      <c r="E81" s="28"/>
      <c r="F81" s="28"/>
      <c r="G81" s="3"/>
      <c r="H81" s="3"/>
    </row>
    <row r="82" spans="1:8" ht="31.5">
      <c r="A82" s="43" t="s">
        <v>30</v>
      </c>
      <c r="B82" s="45" t="s">
        <v>165</v>
      </c>
      <c r="C82" s="45"/>
      <c r="D82" s="46">
        <f>D83</f>
        <v>7000</v>
      </c>
      <c r="E82" s="28"/>
      <c r="F82" s="28"/>
      <c r="G82" s="3"/>
      <c r="H82" s="3"/>
    </row>
    <row r="83" spans="1:8" ht="31.5">
      <c r="A83" s="43" t="s">
        <v>12</v>
      </c>
      <c r="B83" s="45" t="s">
        <v>165</v>
      </c>
      <c r="C83" s="45" t="s">
        <v>13</v>
      </c>
      <c r="D83" s="46">
        <f>'2018 год Приложение  5'!E263</f>
        <v>7000</v>
      </c>
      <c r="E83" s="28"/>
      <c r="F83" s="28"/>
      <c r="G83" s="3"/>
      <c r="H83" s="3"/>
    </row>
    <row r="84" spans="1:8" ht="78.75">
      <c r="A84" s="43" t="s">
        <v>81</v>
      </c>
      <c r="B84" s="45" t="s">
        <v>167</v>
      </c>
      <c r="C84" s="45"/>
      <c r="D84" s="46">
        <f>D86+D85</f>
        <v>25387.6</v>
      </c>
      <c r="E84" s="28"/>
      <c r="F84" s="28"/>
      <c r="G84" s="3"/>
      <c r="H84" s="3"/>
    </row>
    <row r="85" spans="1:8" ht="15.75">
      <c r="A85" s="43" t="s">
        <v>31</v>
      </c>
      <c r="B85" s="45" t="s">
        <v>167</v>
      </c>
      <c r="C85" s="45" t="s">
        <v>19</v>
      </c>
      <c r="D85" s="46">
        <f>'2018 год Приложение  5'!E265</f>
        <v>1408.8</v>
      </c>
      <c r="E85" s="28"/>
      <c r="F85" s="28"/>
      <c r="G85" s="3"/>
      <c r="H85" s="3"/>
    </row>
    <row r="86" spans="1:8" ht="31.5">
      <c r="A86" s="43" t="s">
        <v>12</v>
      </c>
      <c r="B86" s="45" t="s">
        <v>167</v>
      </c>
      <c r="C86" s="45" t="s">
        <v>13</v>
      </c>
      <c r="D86" s="46">
        <f>'2018 год Приложение  5'!E266</f>
        <v>23978.8</v>
      </c>
      <c r="E86" s="28"/>
      <c r="F86" s="28"/>
      <c r="G86" s="3"/>
      <c r="H86" s="3"/>
    </row>
    <row r="87" spans="1:8" ht="94.5">
      <c r="A87" s="60" t="s">
        <v>290</v>
      </c>
      <c r="B87" s="45" t="s">
        <v>168</v>
      </c>
      <c r="C87" s="45"/>
      <c r="D87" s="46">
        <f>D88</f>
        <v>1829</v>
      </c>
      <c r="E87" s="28"/>
      <c r="F87" s="28"/>
      <c r="G87" s="3"/>
      <c r="H87" s="3"/>
    </row>
    <row r="88" spans="1:8" ht="15.75">
      <c r="A88" s="43" t="s">
        <v>31</v>
      </c>
      <c r="B88" s="45" t="s">
        <v>168</v>
      </c>
      <c r="C88" s="45" t="s">
        <v>19</v>
      </c>
      <c r="D88" s="46">
        <f>'2018 год Приложение  5'!E268</f>
        <v>1829</v>
      </c>
      <c r="E88" s="28"/>
      <c r="F88" s="28"/>
      <c r="G88" s="3"/>
      <c r="H88" s="3"/>
    </row>
    <row r="89" spans="1:8" ht="31.5">
      <c r="A89" s="12" t="s">
        <v>93</v>
      </c>
      <c r="B89" s="13" t="s">
        <v>169</v>
      </c>
      <c r="C89" s="13" t="s">
        <v>0</v>
      </c>
      <c r="D89" s="14">
        <f>D90+D94+D102+D100+D92+D98+D96</f>
        <v>578135.6</v>
      </c>
      <c r="E89" s="28"/>
      <c r="F89" s="28"/>
      <c r="G89" s="3"/>
      <c r="H89" s="3"/>
    </row>
    <row r="90" spans="1:8" ht="31.5">
      <c r="A90" s="43" t="s">
        <v>29</v>
      </c>
      <c r="B90" s="45" t="s">
        <v>170</v>
      </c>
      <c r="C90" s="45"/>
      <c r="D90" s="46">
        <f>D91</f>
        <v>108492.9</v>
      </c>
      <c r="E90" s="28"/>
      <c r="F90" s="28"/>
      <c r="G90" s="3"/>
      <c r="H90" s="3"/>
    </row>
    <row r="91" spans="1:8" ht="31.5">
      <c r="A91" s="43" t="s">
        <v>12</v>
      </c>
      <c r="B91" s="45" t="s">
        <v>170</v>
      </c>
      <c r="C91" s="45" t="s">
        <v>13</v>
      </c>
      <c r="D91" s="46">
        <f>'2018 год Приложение  5'!E271</f>
        <v>108492.9</v>
      </c>
      <c r="E91" s="28"/>
      <c r="F91" s="28"/>
      <c r="G91" s="3"/>
      <c r="H91" s="3"/>
    </row>
    <row r="92" spans="1:8" ht="47.25">
      <c r="A92" s="43" t="s">
        <v>82</v>
      </c>
      <c r="B92" s="45" t="s">
        <v>172</v>
      </c>
      <c r="C92" s="45"/>
      <c r="D92" s="46">
        <f>D93</f>
        <v>441630.5</v>
      </c>
      <c r="E92" s="28"/>
      <c r="F92" s="28"/>
      <c r="G92" s="3"/>
      <c r="H92" s="3"/>
    </row>
    <row r="93" spans="1:8" ht="31.5">
      <c r="A93" s="43" t="s">
        <v>12</v>
      </c>
      <c r="B93" s="45" t="s">
        <v>172</v>
      </c>
      <c r="C93" s="45" t="s">
        <v>13</v>
      </c>
      <c r="D93" s="46">
        <f>'2018 год Приложение  5'!E273</f>
        <v>441630.5</v>
      </c>
      <c r="E93" s="28"/>
      <c r="F93" s="28"/>
      <c r="G93" s="3"/>
      <c r="H93" s="3"/>
    </row>
    <row r="94" spans="1:8" ht="31.5">
      <c r="A94" s="43" t="s">
        <v>32</v>
      </c>
      <c r="B94" s="45" t="s">
        <v>180</v>
      </c>
      <c r="C94" s="45"/>
      <c r="D94" s="46">
        <f>D95</f>
        <v>3164.1</v>
      </c>
      <c r="E94" s="28"/>
      <c r="F94" s="28"/>
      <c r="G94" s="3"/>
      <c r="H94" s="3"/>
    </row>
    <row r="95" spans="1:8" ht="31.5">
      <c r="A95" s="24" t="s">
        <v>33</v>
      </c>
      <c r="B95" s="45" t="s">
        <v>180</v>
      </c>
      <c r="C95" s="45" t="s">
        <v>28</v>
      </c>
      <c r="D95" s="46">
        <f>'2018 год Приложение  5'!E275</f>
        <v>3164.1</v>
      </c>
      <c r="E95" s="28"/>
      <c r="F95" s="28"/>
      <c r="G95" s="3"/>
      <c r="H95" s="3"/>
    </row>
    <row r="96" spans="1:8" ht="31.5">
      <c r="A96" s="43" t="s">
        <v>302</v>
      </c>
      <c r="B96" s="45" t="s">
        <v>341</v>
      </c>
      <c r="C96" s="45"/>
      <c r="D96" s="46">
        <f>D97</f>
        <v>30</v>
      </c>
      <c r="E96" s="28"/>
      <c r="F96" s="28"/>
      <c r="G96" s="3"/>
      <c r="H96" s="3"/>
    </row>
    <row r="97" spans="1:8" ht="31.5">
      <c r="A97" s="43" t="s">
        <v>12</v>
      </c>
      <c r="B97" s="45" t="s">
        <v>341</v>
      </c>
      <c r="C97" s="45" t="s">
        <v>13</v>
      </c>
      <c r="D97" s="46">
        <f>'2018 год Приложение  5'!E277</f>
        <v>30</v>
      </c>
      <c r="E97" s="28"/>
      <c r="F97" s="28"/>
      <c r="G97" s="3"/>
      <c r="H97" s="3"/>
    </row>
    <row r="98" spans="1:8" ht="63">
      <c r="A98" s="43" t="s">
        <v>141</v>
      </c>
      <c r="B98" s="30" t="s">
        <v>270</v>
      </c>
      <c r="C98" s="45"/>
      <c r="D98" s="40">
        <f>D99</f>
        <v>20738.4</v>
      </c>
      <c r="E98" s="28"/>
      <c r="F98" s="28"/>
      <c r="G98" s="3"/>
      <c r="H98" s="3"/>
    </row>
    <row r="99" spans="1:8" ht="31.5">
      <c r="A99" s="43" t="s">
        <v>12</v>
      </c>
      <c r="B99" s="30" t="s">
        <v>270</v>
      </c>
      <c r="C99" s="45" t="s">
        <v>13</v>
      </c>
      <c r="D99" s="40">
        <f>'2018 год Приложение  5'!E279</f>
        <v>20738.4</v>
      </c>
      <c r="E99" s="28"/>
      <c r="F99" s="28"/>
      <c r="G99" s="3"/>
      <c r="H99" s="3"/>
    </row>
    <row r="100" spans="1:8" ht="63">
      <c r="A100" s="43" t="s">
        <v>130</v>
      </c>
      <c r="B100" s="45" t="s">
        <v>171</v>
      </c>
      <c r="C100" s="45"/>
      <c r="D100" s="46">
        <f>D101</f>
        <v>18.7</v>
      </c>
      <c r="E100" s="28"/>
      <c r="F100" s="28"/>
      <c r="G100" s="3"/>
      <c r="H100" s="3"/>
    </row>
    <row r="101" spans="1:8" ht="15.75">
      <c r="A101" s="43" t="s">
        <v>31</v>
      </c>
      <c r="B101" s="45" t="s">
        <v>171</v>
      </c>
      <c r="C101" s="45" t="s">
        <v>19</v>
      </c>
      <c r="D101" s="46">
        <f>'2018 год Приложение  5'!E281</f>
        <v>18.7</v>
      </c>
      <c r="E101" s="28"/>
      <c r="F101" s="28"/>
      <c r="G101" s="3"/>
      <c r="H101" s="3"/>
    </row>
    <row r="102" spans="1:8" ht="94.5">
      <c r="A102" s="60" t="s">
        <v>290</v>
      </c>
      <c r="B102" s="45" t="s">
        <v>173</v>
      </c>
      <c r="C102" s="45"/>
      <c r="D102" s="46">
        <f>D103</f>
        <v>4061</v>
      </c>
      <c r="E102" s="28"/>
      <c r="F102" s="28"/>
      <c r="G102" s="3"/>
      <c r="H102" s="3"/>
    </row>
    <row r="103" spans="1:8" ht="15.75">
      <c r="A103" s="43" t="s">
        <v>31</v>
      </c>
      <c r="B103" s="45" t="s">
        <v>173</v>
      </c>
      <c r="C103" s="45" t="s">
        <v>19</v>
      </c>
      <c r="D103" s="46">
        <f>'2018 год Приложение  5'!E283</f>
        <v>4061</v>
      </c>
      <c r="E103" s="28"/>
      <c r="F103" s="28"/>
      <c r="G103" s="3"/>
      <c r="H103" s="3"/>
    </row>
    <row r="104" spans="1:8" ht="15.75">
      <c r="A104" s="12" t="s">
        <v>94</v>
      </c>
      <c r="B104" s="13" t="s">
        <v>174</v>
      </c>
      <c r="C104" s="13" t="s">
        <v>0</v>
      </c>
      <c r="D104" s="14">
        <f>D105+D107+D112+D114+D110</f>
        <v>31184.6</v>
      </c>
      <c r="E104" s="28"/>
      <c r="F104" s="28"/>
      <c r="G104" s="3"/>
      <c r="H104" s="3"/>
    </row>
    <row r="105" spans="1:8" ht="31.5">
      <c r="A105" s="43" t="s">
        <v>29</v>
      </c>
      <c r="B105" s="45" t="s">
        <v>175</v>
      </c>
      <c r="C105" s="45"/>
      <c r="D105" s="46">
        <f>D106</f>
        <v>30265.6</v>
      </c>
      <c r="E105" s="28"/>
      <c r="F105" s="28"/>
      <c r="G105" s="3"/>
      <c r="H105" s="3"/>
    </row>
    <row r="106" spans="1:8" ht="31.5">
      <c r="A106" s="43" t="s">
        <v>12</v>
      </c>
      <c r="B106" s="45" t="s">
        <v>175</v>
      </c>
      <c r="C106" s="45" t="s">
        <v>13</v>
      </c>
      <c r="D106" s="46">
        <f>'2018 год Приложение  5'!E286</f>
        <v>30265.6</v>
      </c>
      <c r="E106" s="28"/>
      <c r="F106" s="28"/>
      <c r="G106" s="3"/>
      <c r="H106" s="3"/>
    </row>
    <row r="107" spans="1:8" ht="15.75">
      <c r="A107" s="43" t="s">
        <v>110</v>
      </c>
      <c r="B107" s="45" t="s">
        <v>181</v>
      </c>
      <c r="C107" s="45"/>
      <c r="D107" s="46">
        <f>D108+D109</f>
        <v>500</v>
      </c>
      <c r="E107" s="28"/>
      <c r="F107" s="28"/>
      <c r="G107" s="3"/>
      <c r="H107" s="3"/>
    </row>
    <row r="108" spans="1:8" ht="31.5">
      <c r="A108" s="43" t="s">
        <v>15</v>
      </c>
      <c r="B108" s="45" t="s">
        <v>181</v>
      </c>
      <c r="C108" s="45" t="s">
        <v>10</v>
      </c>
      <c r="D108" s="46">
        <f>'2018 год Приложение  5'!E90</f>
        <v>300</v>
      </c>
      <c r="E108" s="28"/>
      <c r="F108" s="28"/>
      <c r="G108" s="3"/>
      <c r="H108" s="3"/>
    </row>
    <row r="109" spans="1:8" ht="31.5">
      <c r="A109" s="131" t="s">
        <v>111</v>
      </c>
      <c r="B109" s="45" t="s">
        <v>181</v>
      </c>
      <c r="C109" s="45" t="s">
        <v>19</v>
      </c>
      <c r="D109" s="46">
        <f>'2018 год Приложение  5'!E91</f>
        <v>200</v>
      </c>
      <c r="E109" s="28"/>
      <c r="F109" s="28"/>
      <c r="G109" s="3"/>
      <c r="H109" s="3"/>
    </row>
    <row r="110" spans="1:8" ht="94.5">
      <c r="A110" s="60" t="s">
        <v>290</v>
      </c>
      <c r="B110" s="45" t="s">
        <v>176</v>
      </c>
      <c r="C110" s="45"/>
      <c r="D110" s="46">
        <f>D111</f>
        <v>169</v>
      </c>
      <c r="E110" s="28"/>
      <c r="F110" s="28"/>
      <c r="G110" s="3"/>
      <c r="H110" s="3"/>
    </row>
    <row r="111" spans="1:8" ht="31.5">
      <c r="A111" s="43" t="s">
        <v>111</v>
      </c>
      <c r="B111" s="45" t="s">
        <v>176</v>
      </c>
      <c r="C111" s="45" t="s">
        <v>19</v>
      </c>
      <c r="D111" s="46">
        <f>'2018 год Приложение  5'!E288</f>
        <v>169</v>
      </c>
      <c r="E111" s="28"/>
      <c r="F111" s="28"/>
      <c r="G111" s="3"/>
      <c r="H111" s="3"/>
    </row>
    <row r="112" spans="1:8" ht="31.5">
      <c r="A112" s="43" t="s">
        <v>142</v>
      </c>
      <c r="B112" s="45" t="s">
        <v>182</v>
      </c>
      <c r="C112" s="45"/>
      <c r="D112" s="46">
        <f>'2018 год Приложение  5'!E93</f>
        <v>100</v>
      </c>
      <c r="E112" s="28"/>
      <c r="F112" s="28"/>
      <c r="G112" s="3"/>
      <c r="H112" s="3"/>
    </row>
    <row r="113" spans="1:8" ht="31.5">
      <c r="A113" s="43" t="s">
        <v>15</v>
      </c>
      <c r="B113" s="45" t="s">
        <v>182</v>
      </c>
      <c r="C113" s="45" t="s">
        <v>10</v>
      </c>
      <c r="D113" s="46">
        <f>'2018 год Приложение  5'!E93</f>
        <v>100</v>
      </c>
      <c r="E113" s="28"/>
      <c r="F113" s="28"/>
      <c r="G113" s="3"/>
      <c r="H113" s="3"/>
    </row>
    <row r="114" spans="1:8" ht="47.25">
      <c r="A114" s="43" t="s">
        <v>143</v>
      </c>
      <c r="B114" s="45" t="s">
        <v>183</v>
      </c>
      <c r="C114" s="45"/>
      <c r="D114" s="46">
        <f>D115</f>
        <v>150</v>
      </c>
      <c r="E114" s="28"/>
      <c r="F114" s="28"/>
      <c r="G114" s="3"/>
      <c r="H114" s="3"/>
    </row>
    <row r="115" spans="1:8" ht="31.5">
      <c r="A115" s="43" t="s">
        <v>15</v>
      </c>
      <c r="B115" s="45" t="s">
        <v>183</v>
      </c>
      <c r="C115" s="45" t="s">
        <v>10</v>
      </c>
      <c r="D115" s="46">
        <f>'2018 год Приложение  5'!E95</f>
        <v>150</v>
      </c>
      <c r="E115" s="28"/>
      <c r="F115" s="28"/>
      <c r="G115" s="3"/>
      <c r="H115" s="3"/>
    </row>
    <row r="116" spans="1:8" ht="31.5">
      <c r="A116" s="12" t="s">
        <v>95</v>
      </c>
      <c r="B116" s="13" t="s">
        <v>184</v>
      </c>
      <c r="C116" s="13" t="s">
        <v>0</v>
      </c>
      <c r="D116" s="14">
        <f>D117</f>
        <v>5396.099999999999</v>
      </c>
      <c r="E116" s="28"/>
      <c r="F116" s="28"/>
      <c r="G116" s="3"/>
      <c r="H116" s="3"/>
    </row>
    <row r="117" spans="1:8" ht="31.5">
      <c r="A117" s="43" t="s">
        <v>269</v>
      </c>
      <c r="B117" s="45" t="s">
        <v>261</v>
      </c>
      <c r="C117" s="45"/>
      <c r="D117" s="46">
        <f>D119+D120+D118</f>
        <v>5396.099999999999</v>
      </c>
      <c r="E117" s="28"/>
      <c r="F117" s="28"/>
      <c r="G117" s="3"/>
      <c r="H117" s="3"/>
    </row>
    <row r="118" spans="1:8" ht="63">
      <c r="A118" s="43" t="s">
        <v>17</v>
      </c>
      <c r="B118" s="45" t="s">
        <v>261</v>
      </c>
      <c r="C118" s="45" t="s">
        <v>18</v>
      </c>
      <c r="D118" s="46">
        <f>'2018 год Приложение  5'!E291</f>
        <v>8.2</v>
      </c>
      <c r="E118" s="28"/>
      <c r="F118" s="28"/>
      <c r="G118" s="3"/>
      <c r="H118" s="3"/>
    </row>
    <row r="119" spans="1:8" ht="31.5">
      <c r="A119" s="43" t="s">
        <v>15</v>
      </c>
      <c r="B119" s="45" t="s">
        <v>261</v>
      </c>
      <c r="C119" s="45" t="s">
        <v>10</v>
      </c>
      <c r="D119" s="46">
        <f>'2018 год Приложение  5'!E292</f>
        <v>387.6</v>
      </c>
      <c r="E119" s="28"/>
      <c r="F119" s="28"/>
      <c r="G119" s="3"/>
      <c r="H119" s="3"/>
    </row>
    <row r="120" spans="1:8" ht="31.5">
      <c r="A120" s="85" t="s">
        <v>12</v>
      </c>
      <c r="B120" s="45" t="s">
        <v>261</v>
      </c>
      <c r="C120" s="45" t="s">
        <v>13</v>
      </c>
      <c r="D120" s="46">
        <f>'2018 год Приложение  5'!E293</f>
        <v>5000.299999999999</v>
      </c>
      <c r="E120" s="28"/>
      <c r="F120" s="28"/>
      <c r="G120" s="3"/>
      <c r="H120" s="3"/>
    </row>
    <row r="121" spans="1:8" ht="31.5">
      <c r="A121" s="12" t="s">
        <v>88</v>
      </c>
      <c r="B121" s="13" t="s">
        <v>177</v>
      </c>
      <c r="C121" s="13" t="s">
        <v>0</v>
      </c>
      <c r="D121" s="14">
        <f>D122+D126</f>
        <v>60237</v>
      </c>
      <c r="E121" s="28"/>
      <c r="F121" s="28"/>
      <c r="G121" s="3"/>
      <c r="H121" s="3"/>
    </row>
    <row r="122" spans="1:8" ht="31.5">
      <c r="A122" s="43" t="s">
        <v>16</v>
      </c>
      <c r="B122" s="45" t="s">
        <v>178</v>
      </c>
      <c r="C122" s="45"/>
      <c r="D122" s="46">
        <f>D123+D124+D125</f>
        <v>30854.1</v>
      </c>
      <c r="E122" s="28"/>
      <c r="F122" s="28"/>
      <c r="G122" s="3"/>
      <c r="H122" s="3"/>
    </row>
    <row r="123" spans="1:8" ht="63">
      <c r="A123" s="43" t="s">
        <v>17</v>
      </c>
      <c r="B123" s="45" t="s">
        <v>178</v>
      </c>
      <c r="C123" s="45" t="s">
        <v>18</v>
      </c>
      <c r="D123" s="46">
        <f>'2018 год Приложение  5'!E296</f>
        <v>26241.6</v>
      </c>
      <c r="E123" s="28"/>
      <c r="F123" s="28"/>
      <c r="G123" s="3"/>
      <c r="H123" s="3"/>
    </row>
    <row r="124" spans="1:8" ht="31.5">
      <c r="A124" s="43" t="s">
        <v>15</v>
      </c>
      <c r="B124" s="45" t="s">
        <v>178</v>
      </c>
      <c r="C124" s="45" t="s">
        <v>10</v>
      </c>
      <c r="D124" s="46">
        <f>'2018 год Приложение  5'!E297</f>
        <v>4376.9</v>
      </c>
      <c r="E124" s="28"/>
      <c r="F124" s="28"/>
      <c r="G124" s="3"/>
      <c r="H124" s="3"/>
    </row>
    <row r="125" spans="1:8" ht="15.75">
      <c r="A125" s="80" t="s">
        <v>11</v>
      </c>
      <c r="B125" s="45" t="s">
        <v>178</v>
      </c>
      <c r="C125" s="45" t="s">
        <v>14</v>
      </c>
      <c r="D125" s="46">
        <f>'2018 год Приложение  5'!E298</f>
        <v>235.6</v>
      </c>
      <c r="E125" s="28"/>
      <c r="F125" s="28"/>
      <c r="G125" s="3"/>
      <c r="H125" s="3"/>
    </row>
    <row r="126" spans="1:8" ht="31.5">
      <c r="A126" s="43" t="s">
        <v>63</v>
      </c>
      <c r="B126" s="45" t="s">
        <v>179</v>
      </c>
      <c r="C126" s="45"/>
      <c r="D126" s="46">
        <f>D127+D128</f>
        <v>29382.9</v>
      </c>
      <c r="E126" s="28"/>
      <c r="F126" s="28"/>
      <c r="G126" s="3"/>
      <c r="H126" s="3"/>
    </row>
    <row r="127" spans="1:8" ht="63">
      <c r="A127" s="43" t="s">
        <v>17</v>
      </c>
      <c r="B127" s="45" t="s">
        <v>179</v>
      </c>
      <c r="C127" s="45" t="s">
        <v>18</v>
      </c>
      <c r="D127" s="46">
        <f>'2018 год Приложение  5'!E300</f>
        <v>27875.7</v>
      </c>
      <c r="E127" s="28"/>
      <c r="F127" s="28"/>
      <c r="G127" s="3"/>
      <c r="H127" s="3"/>
    </row>
    <row r="128" spans="1:8" ht="31.5">
      <c r="A128" s="43" t="s">
        <v>15</v>
      </c>
      <c r="B128" s="45" t="s">
        <v>179</v>
      </c>
      <c r="C128" s="45" t="s">
        <v>10</v>
      </c>
      <c r="D128" s="46">
        <f>'2018 год Приложение  5'!E301</f>
        <v>1507.2</v>
      </c>
      <c r="E128" s="28"/>
      <c r="F128" s="28"/>
      <c r="G128" s="3"/>
      <c r="H128" s="3"/>
    </row>
    <row r="129" spans="1:8" ht="31.5">
      <c r="A129" s="32" t="s">
        <v>96</v>
      </c>
      <c r="B129" s="33" t="s">
        <v>190</v>
      </c>
      <c r="C129" s="33" t="s">
        <v>0</v>
      </c>
      <c r="D129" s="34">
        <f>D130+D132+D134+D136+D142+D144+D146+D148+D152+D140+D138</f>
        <v>139811.59999999998</v>
      </c>
      <c r="E129" s="28"/>
      <c r="F129" s="28"/>
      <c r="G129" s="3"/>
      <c r="H129" s="3"/>
    </row>
    <row r="130" spans="1:8" ht="31.5">
      <c r="A130" s="43" t="s">
        <v>58</v>
      </c>
      <c r="B130" s="45" t="s">
        <v>189</v>
      </c>
      <c r="C130" s="45"/>
      <c r="D130" s="22">
        <f>'2018 год Приложение  5'!E207</f>
        <v>31610.3</v>
      </c>
      <c r="E130" s="28"/>
      <c r="F130" s="28"/>
      <c r="G130" s="3"/>
      <c r="H130" s="3"/>
    </row>
    <row r="131" spans="1:8" ht="31.5">
      <c r="A131" s="24" t="s">
        <v>12</v>
      </c>
      <c r="B131" s="45" t="s">
        <v>189</v>
      </c>
      <c r="C131" s="45" t="s">
        <v>13</v>
      </c>
      <c r="D131" s="22">
        <f>'2018 год Приложение  5'!E208</f>
        <v>31610.3</v>
      </c>
      <c r="E131" s="28"/>
      <c r="F131" s="28"/>
      <c r="G131" s="3"/>
      <c r="H131" s="3"/>
    </row>
    <row r="132" spans="1:8" ht="31.5">
      <c r="A132" s="24" t="s">
        <v>308</v>
      </c>
      <c r="B132" s="45" t="s">
        <v>271</v>
      </c>
      <c r="C132" s="45"/>
      <c r="D132" s="22">
        <f>'2018 год Приложение  5'!E209</f>
        <v>50</v>
      </c>
      <c r="E132" s="28"/>
      <c r="F132" s="28"/>
      <c r="G132" s="3"/>
      <c r="H132" s="3"/>
    </row>
    <row r="133" spans="1:8" ht="31.5">
      <c r="A133" s="24" t="s">
        <v>12</v>
      </c>
      <c r="B133" s="45" t="s">
        <v>271</v>
      </c>
      <c r="C133" s="45" t="s">
        <v>13</v>
      </c>
      <c r="D133" s="22">
        <f>'2018 год Приложение  5'!E210</f>
        <v>50</v>
      </c>
      <c r="E133" s="28"/>
      <c r="F133" s="28"/>
      <c r="G133" s="3"/>
      <c r="H133" s="3"/>
    </row>
    <row r="134" spans="1:8" ht="15.75">
      <c r="A134" s="24" t="s">
        <v>292</v>
      </c>
      <c r="B134" s="45" t="s">
        <v>293</v>
      </c>
      <c r="C134" s="45"/>
      <c r="D134" s="22">
        <f>'2018 год Приложение  5'!E211</f>
        <v>99.6</v>
      </c>
      <c r="E134" s="28"/>
      <c r="F134" s="28"/>
      <c r="G134" s="3"/>
      <c r="H134" s="3"/>
    </row>
    <row r="135" spans="1:8" ht="31.5">
      <c r="A135" s="78" t="s">
        <v>12</v>
      </c>
      <c r="B135" s="45" t="s">
        <v>293</v>
      </c>
      <c r="C135" s="45" t="s">
        <v>13</v>
      </c>
      <c r="D135" s="22">
        <f>'2018 год Приложение  5'!E212</f>
        <v>99.6</v>
      </c>
      <c r="E135" s="28"/>
      <c r="F135" s="28"/>
      <c r="G135" s="3"/>
      <c r="H135" s="3"/>
    </row>
    <row r="136" spans="1:8" ht="31.5">
      <c r="A136" s="24" t="s">
        <v>263</v>
      </c>
      <c r="B136" s="45" t="s">
        <v>262</v>
      </c>
      <c r="C136" s="45"/>
      <c r="D136" s="22">
        <f>'2018 год Приложение  5'!E213</f>
        <v>102.4</v>
      </c>
      <c r="E136" s="28"/>
      <c r="F136" s="28"/>
      <c r="G136" s="3"/>
      <c r="H136" s="3"/>
    </row>
    <row r="137" spans="1:8" ht="31.5">
      <c r="A137" s="78" t="s">
        <v>12</v>
      </c>
      <c r="B137" s="45" t="s">
        <v>262</v>
      </c>
      <c r="C137" s="45" t="s">
        <v>13</v>
      </c>
      <c r="D137" s="22">
        <f>'2018 год Приложение  5'!E214</f>
        <v>102.4</v>
      </c>
      <c r="E137" s="28"/>
      <c r="F137" s="28"/>
      <c r="G137" s="3"/>
      <c r="H137" s="3"/>
    </row>
    <row r="138" spans="1:8" ht="31.5">
      <c r="A138" s="24" t="s">
        <v>303</v>
      </c>
      <c r="B138" s="45" t="s">
        <v>375</v>
      </c>
      <c r="C138" s="45"/>
      <c r="D138" s="22">
        <f>'2018 год Приложение  5'!E215</f>
        <v>166</v>
      </c>
      <c r="E138" s="28"/>
      <c r="F138" s="28"/>
      <c r="G138" s="3"/>
      <c r="H138" s="3"/>
    </row>
    <row r="139" spans="1:8" ht="31.5">
      <c r="A139" s="24" t="s">
        <v>12</v>
      </c>
      <c r="B139" s="45" t="s">
        <v>375</v>
      </c>
      <c r="C139" s="45" t="s">
        <v>13</v>
      </c>
      <c r="D139" s="22">
        <f>'2018 год Приложение  5'!E216</f>
        <v>166</v>
      </c>
      <c r="E139" s="28"/>
      <c r="F139" s="28"/>
      <c r="G139" s="3"/>
      <c r="H139" s="3"/>
    </row>
    <row r="140" spans="1:8" ht="63">
      <c r="A140" s="181" t="s">
        <v>321</v>
      </c>
      <c r="B140" s="45" t="s">
        <v>322</v>
      </c>
      <c r="C140" s="45"/>
      <c r="D140" s="22">
        <f>'2018 год Приложение  5'!E217</f>
        <v>0.5</v>
      </c>
      <c r="E140" s="28"/>
      <c r="F140" s="28"/>
      <c r="G140" s="3"/>
      <c r="H140" s="3"/>
    </row>
    <row r="141" spans="1:8" ht="31.5">
      <c r="A141" s="24" t="s">
        <v>12</v>
      </c>
      <c r="B141" s="45" t="s">
        <v>322</v>
      </c>
      <c r="C141" s="45" t="s">
        <v>13</v>
      </c>
      <c r="D141" s="22">
        <f>'2018 год Приложение  5'!E218</f>
        <v>0.5</v>
      </c>
      <c r="E141" s="28"/>
      <c r="F141" s="28"/>
      <c r="G141" s="3"/>
      <c r="H141" s="3"/>
    </row>
    <row r="142" spans="1:8" ht="31.5">
      <c r="A142" s="43" t="s">
        <v>60</v>
      </c>
      <c r="B142" s="45" t="s">
        <v>191</v>
      </c>
      <c r="C142" s="45"/>
      <c r="D142" s="22">
        <f>'2018 год Приложение  5'!E219</f>
        <v>53488.4</v>
      </c>
      <c r="E142" s="28"/>
      <c r="F142" s="28"/>
      <c r="G142" s="3"/>
      <c r="H142" s="3"/>
    </row>
    <row r="143" spans="1:8" ht="31.5">
      <c r="A143" s="78" t="s">
        <v>12</v>
      </c>
      <c r="B143" s="45" t="s">
        <v>191</v>
      </c>
      <c r="C143" s="45" t="s">
        <v>13</v>
      </c>
      <c r="D143" s="22">
        <f>'2018 год Приложение  5'!E220</f>
        <v>53488.4</v>
      </c>
      <c r="E143" s="28"/>
      <c r="F143" s="28"/>
      <c r="G143" s="3"/>
      <c r="H143" s="3"/>
    </row>
    <row r="144" spans="1:8" ht="47.25">
      <c r="A144" s="43" t="s">
        <v>59</v>
      </c>
      <c r="B144" s="45" t="s">
        <v>192</v>
      </c>
      <c r="C144" s="45"/>
      <c r="D144" s="22">
        <f>'2018 год Приложение  5'!E221</f>
        <v>22471.6</v>
      </c>
      <c r="E144" s="28"/>
      <c r="F144" s="28"/>
      <c r="G144" s="3"/>
      <c r="H144" s="3"/>
    </row>
    <row r="145" spans="1:8" ht="31.5">
      <c r="A145" s="128" t="s">
        <v>12</v>
      </c>
      <c r="B145" s="45" t="s">
        <v>192</v>
      </c>
      <c r="C145" s="45" t="s">
        <v>13</v>
      </c>
      <c r="D145" s="22">
        <f>'2018 год Приложение  5'!E222</f>
        <v>22471.6</v>
      </c>
      <c r="E145" s="28"/>
      <c r="F145" s="28"/>
      <c r="G145" s="3"/>
      <c r="H145" s="3"/>
    </row>
    <row r="146" spans="1:8" ht="15.75">
      <c r="A146" s="43" t="s">
        <v>255</v>
      </c>
      <c r="B146" s="45" t="s">
        <v>256</v>
      </c>
      <c r="C146" s="45"/>
      <c r="D146" s="22">
        <f>'2018 год Приложение  5'!E223</f>
        <v>20</v>
      </c>
      <c r="E146" s="28"/>
      <c r="F146" s="28"/>
      <c r="G146" s="3"/>
      <c r="H146" s="3"/>
    </row>
    <row r="147" spans="1:8" ht="15.75">
      <c r="A147" s="43" t="s">
        <v>31</v>
      </c>
      <c r="B147" s="45" t="s">
        <v>256</v>
      </c>
      <c r="C147" s="45" t="s">
        <v>19</v>
      </c>
      <c r="D147" s="22">
        <f>'2018 год Приложение  5'!E224</f>
        <v>20</v>
      </c>
      <c r="E147" s="28"/>
      <c r="F147" s="28"/>
      <c r="G147" s="3"/>
      <c r="H147" s="3"/>
    </row>
    <row r="148" spans="1:8" ht="15.75">
      <c r="A148" s="43" t="s">
        <v>25</v>
      </c>
      <c r="B148" s="45" t="s">
        <v>193</v>
      </c>
      <c r="C148" s="45"/>
      <c r="D148" s="22">
        <f>'2018 год Приложение  5'!E225</f>
        <v>7310.7</v>
      </c>
      <c r="E148" s="28"/>
      <c r="F148" s="28"/>
      <c r="G148" s="3"/>
      <c r="H148" s="3"/>
    </row>
    <row r="149" spans="1:8" ht="63">
      <c r="A149" s="24" t="s">
        <v>17</v>
      </c>
      <c r="B149" s="45" t="s">
        <v>193</v>
      </c>
      <c r="C149" s="45" t="s">
        <v>18</v>
      </c>
      <c r="D149" s="22">
        <f>'2018 год Приложение  5'!E226</f>
        <v>6409</v>
      </c>
      <c r="E149" s="28"/>
      <c r="F149" s="28"/>
      <c r="G149" s="3"/>
      <c r="H149" s="3"/>
    </row>
    <row r="150" spans="1:8" ht="31.5">
      <c r="A150" s="60" t="s">
        <v>15</v>
      </c>
      <c r="B150" s="45" t="s">
        <v>193</v>
      </c>
      <c r="C150" s="45" t="s">
        <v>10</v>
      </c>
      <c r="D150" s="22">
        <f>'2018 год Приложение  5'!E227</f>
        <v>885</v>
      </c>
      <c r="E150" s="28"/>
      <c r="F150" s="28"/>
      <c r="G150" s="3"/>
      <c r="H150" s="3"/>
    </row>
    <row r="151" spans="1:8" ht="15.75">
      <c r="A151" s="60" t="s">
        <v>11</v>
      </c>
      <c r="B151" s="45" t="s">
        <v>193</v>
      </c>
      <c r="C151" s="45" t="s">
        <v>14</v>
      </c>
      <c r="D151" s="22">
        <f>'2018 год Приложение  5'!E228</f>
        <v>16.7</v>
      </c>
      <c r="E151" s="28"/>
      <c r="F151" s="28"/>
      <c r="G151" s="3"/>
      <c r="H151" s="3"/>
    </row>
    <row r="152" spans="1:8" ht="31.5">
      <c r="A152" s="43" t="s">
        <v>57</v>
      </c>
      <c r="B152" s="45" t="s">
        <v>194</v>
      </c>
      <c r="C152" s="45"/>
      <c r="D152" s="22">
        <f>'2018 год Приложение  5'!E229</f>
        <v>24492.1</v>
      </c>
      <c r="E152" s="28"/>
      <c r="F152" s="28"/>
      <c r="G152" s="3"/>
      <c r="H152" s="3"/>
    </row>
    <row r="153" spans="1:8" ht="63">
      <c r="A153" s="24" t="s">
        <v>17</v>
      </c>
      <c r="B153" s="45" t="s">
        <v>194</v>
      </c>
      <c r="C153" s="45" t="s">
        <v>18</v>
      </c>
      <c r="D153" s="22">
        <f>'2018 год Приложение  5'!E230</f>
        <v>23834.3</v>
      </c>
      <c r="E153" s="28"/>
      <c r="F153" s="28"/>
      <c r="G153" s="3"/>
      <c r="H153" s="3"/>
    </row>
    <row r="154" spans="1:8" ht="31.5">
      <c r="A154" s="60" t="s">
        <v>15</v>
      </c>
      <c r="B154" s="45" t="s">
        <v>194</v>
      </c>
      <c r="C154" s="45" t="s">
        <v>10</v>
      </c>
      <c r="D154" s="22">
        <f>'2018 год Приложение  5'!E231</f>
        <v>651.7</v>
      </c>
      <c r="E154" s="28"/>
      <c r="F154" s="28"/>
      <c r="G154" s="3"/>
      <c r="H154" s="3"/>
    </row>
    <row r="155" spans="1:8" ht="15.75">
      <c r="A155" s="60" t="s">
        <v>11</v>
      </c>
      <c r="B155" s="45" t="s">
        <v>194</v>
      </c>
      <c r="C155" s="45" t="s">
        <v>14</v>
      </c>
      <c r="D155" s="22">
        <f>'2018 год Приложение  5'!E232</f>
        <v>6.1</v>
      </c>
      <c r="E155" s="28"/>
      <c r="F155" s="28"/>
      <c r="G155" s="3"/>
      <c r="H155" s="3"/>
    </row>
    <row r="156" spans="1:8" ht="31.5">
      <c r="A156" s="32" t="s">
        <v>61</v>
      </c>
      <c r="B156" s="33" t="s">
        <v>195</v>
      </c>
      <c r="C156" s="33" t="s">
        <v>0</v>
      </c>
      <c r="D156" s="34">
        <f>D167+D163+D161+D169+D171+D159+D165+D157</f>
        <v>65298.899999999994</v>
      </c>
      <c r="E156" s="28"/>
      <c r="F156" s="28"/>
      <c r="G156" s="3"/>
      <c r="H156" s="3"/>
    </row>
    <row r="157" spans="1:8" ht="31.5">
      <c r="A157" s="165" t="s">
        <v>323</v>
      </c>
      <c r="B157" s="45" t="s">
        <v>324</v>
      </c>
      <c r="C157" s="139"/>
      <c r="D157" s="39">
        <f>D158</f>
        <v>4500</v>
      </c>
      <c r="E157" s="28"/>
      <c r="F157" s="28"/>
      <c r="G157" s="3"/>
      <c r="H157" s="3"/>
    </row>
    <row r="158" spans="1:8" ht="31.5">
      <c r="A158" s="24" t="s">
        <v>33</v>
      </c>
      <c r="B158" s="45" t="s">
        <v>324</v>
      </c>
      <c r="C158" s="45" t="s">
        <v>28</v>
      </c>
      <c r="D158" s="39">
        <v>4500</v>
      </c>
      <c r="E158" s="28"/>
      <c r="F158" s="28"/>
      <c r="G158" s="3"/>
      <c r="H158" s="3"/>
    </row>
    <row r="159" spans="1:8" ht="31.5">
      <c r="A159" s="48" t="s">
        <v>304</v>
      </c>
      <c r="B159" s="45" t="s">
        <v>301</v>
      </c>
      <c r="C159" s="45"/>
      <c r="D159" s="39">
        <f>'2018 год Приложение  5'!E99</f>
        <v>68</v>
      </c>
      <c r="E159" s="28"/>
      <c r="F159" s="28"/>
      <c r="G159" s="3"/>
      <c r="H159" s="3"/>
    </row>
    <row r="160" spans="1:8" ht="31.5">
      <c r="A160" s="24" t="s">
        <v>15</v>
      </c>
      <c r="B160" s="45" t="s">
        <v>301</v>
      </c>
      <c r="C160" s="45" t="s">
        <v>10</v>
      </c>
      <c r="D160" s="39">
        <f>'2018 год Приложение  5'!E100</f>
        <v>68</v>
      </c>
      <c r="E160" s="28"/>
      <c r="F160" s="28"/>
      <c r="G160" s="3"/>
      <c r="H160" s="3"/>
    </row>
    <row r="161" spans="1:8" ht="31.5">
      <c r="A161" s="43" t="s">
        <v>62</v>
      </c>
      <c r="B161" s="45" t="s">
        <v>196</v>
      </c>
      <c r="C161" s="45"/>
      <c r="D161" s="39">
        <f>'2018 год Приложение  5'!E101</f>
        <v>58010.2</v>
      </c>
      <c r="E161" s="28"/>
      <c r="F161" s="28"/>
      <c r="G161" s="3"/>
      <c r="H161" s="3"/>
    </row>
    <row r="162" spans="1:8" ht="31.5">
      <c r="A162" s="61" t="s">
        <v>12</v>
      </c>
      <c r="B162" s="45" t="s">
        <v>196</v>
      </c>
      <c r="C162" s="45" t="s">
        <v>13</v>
      </c>
      <c r="D162" s="39">
        <f>'2018 год Приложение  5'!E102</f>
        <v>58010.2</v>
      </c>
      <c r="E162" s="28"/>
      <c r="F162" s="28"/>
      <c r="G162" s="3"/>
      <c r="H162" s="3"/>
    </row>
    <row r="163" spans="1:8" ht="15.75">
      <c r="A163" s="62" t="s">
        <v>46</v>
      </c>
      <c r="B163" s="45" t="s">
        <v>197</v>
      </c>
      <c r="C163" s="45"/>
      <c r="D163" s="39">
        <f>'2018 год Приложение  5'!E103</f>
        <v>300.7</v>
      </c>
      <c r="E163" s="28"/>
      <c r="F163" s="28"/>
      <c r="G163" s="3"/>
      <c r="H163" s="3"/>
    </row>
    <row r="164" spans="1:8" ht="31.5">
      <c r="A164" s="62" t="s">
        <v>12</v>
      </c>
      <c r="B164" s="45" t="s">
        <v>197</v>
      </c>
      <c r="C164" s="45" t="s">
        <v>13</v>
      </c>
      <c r="D164" s="39">
        <f>'2018 год Приложение  5'!E104</f>
        <v>300.7</v>
      </c>
      <c r="E164" s="28"/>
      <c r="F164" s="28"/>
      <c r="G164" s="3"/>
      <c r="H164" s="3"/>
    </row>
    <row r="165" spans="1:8" ht="31.5">
      <c r="A165" s="105" t="s">
        <v>351</v>
      </c>
      <c r="B165" s="45" t="s">
        <v>350</v>
      </c>
      <c r="C165" s="17"/>
      <c r="D165" s="39">
        <f>'2018 год Приложение  5'!E105</f>
        <v>20</v>
      </c>
      <c r="E165" s="28"/>
      <c r="F165" s="28"/>
      <c r="G165" s="3"/>
      <c r="H165" s="3"/>
    </row>
    <row r="166" spans="1:8" ht="31.5">
      <c r="A166" s="24" t="s">
        <v>15</v>
      </c>
      <c r="B166" s="45" t="s">
        <v>350</v>
      </c>
      <c r="C166" s="17" t="s">
        <v>10</v>
      </c>
      <c r="D166" s="39">
        <f>'2018 год Приложение  5'!E106</f>
        <v>20</v>
      </c>
      <c r="E166" s="28"/>
      <c r="F166" s="28"/>
      <c r="G166" s="3"/>
      <c r="H166" s="3"/>
    </row>
    <row r="167" spans="1:8" ht="31.5">
      <c r="A167" s="62" t="s">
        <v>47</v>
      </c>
      <c r="B167" s="45" t="s">
        <v>198</v>
      </c>
      <c r="C167" s="45"/>
      <c r="D167" s="39">
        <f>'2018 год Приложение  5'!E107</f>
        <v>2000</v>
      </c>
      <c r="E167" s="28"/>
      <c r="F167" s="28"/>
      <c r="G167" s="3"/>
      <c r="H167" s="3"/>
    </row>
    <row r="168" spans="1:8" ht="31.5">
      <c r="A168" s="24" t="s">
        <v>15</v>
      </c>
      <c r="B168" s="45" t="s">
        <v>198</v>
      </c>
      <c r="C168" s="45" t="s">
        <v>10</v>
      </c>
      <c r="D168" s="39">
        <f>'2018 год Приложение  5'!E108</f>
        <v>2000</v>
      </c>
      <c r="E168" s="28"/>
      <c r="F168" s="28"/>
      <c r="G168" s="3"/>
      <c r="H168" s="3"/>
    </row>
    <row r="169" spans="1:8" ht="31.5">
      <c r="A169" s="24" t="s">
        <v>311</v>
      </c>
      <c r="B169" s="45" t="s">
        <v>272</v>
      </c>
      <c r="C169" s="17"/>
      <c r="D169" s="39">
        <f>'2018 год Приложение  5'!E109</f>
        <v>300</v>
      </c>
      <c r="E169" s="28"/>
      <c r="F169" s="28"/>
      <c r="G169" s="3"/>
      <c r="H169" s="3"/>
    </row>
    <row r="170" spans="1:8" ht="31.5">
      <c r="A170" s="24" t="s">
        <v>15</v>
      </c>
      <c r="B170" s="45" t="s">
        <v>272</v>
      </c>
      <c r="C170" s="17" t="s">
        <v>10</v>
      </c>
      <c r="D170" s="39">
        <f>'2018 год Приложение  5'!E110</f>
        <v>300</v>
      </c>
      <c r="E170" s="28"/>
      <c r="F170" s="28"/>
      <c r="G170" s="3"/>
      <c r="H170" s="3"/>
    </row>
    <row r="171" spans="1:8" ht="47.25">
      <c r="A171" s="24" t="s">
        <v>273</v>
      </c>
      <c r="B171" s="45" t="s">
        <v>294</v>
      </c>
      <c r="C171" s="17"/>
      <c r="D171" s="39">
        <f>'2018 год Приложение  5'!E111</f>
        <v>100</v>
      </c>
      <c r="E171" s="28"/>
      <c r="F171" s="28"/>
      <c r="G171" s="3"/>
      <c r="H171" s="3"/>
    </row>
    <row r="172" spans="1:8" ht="31.5">
      <c r="A172" s="24" t="s">
        <v>15</v>
      </c>
      <c r="B172" s="45" t="s">
        <v>294</v>
      </c>
      <c r="C172" s="17" t="s">
        <v>10</v>
      </c>
      <c r="D172" s="39">
        <f>'2018 год Приложение  5'!E112</f>
        <v>100</v>
      </c>
      <c r="E172" s="28"/>
      <c r="F172" s="28"/>
      <c r="G172" s="3"/>
      <c r="H172" s="3"/>
    </row>
    <row r="173" spans="1:8" ht="31.5">
      <c r="A173" s="32" t="s">
        <v>97</v>
      </c>
      <c r="B173" s="33" t="s">
        <v>212</v>
      </c>
      <c r="C173" s="33" t="s">
        <v>0</v>
      </c>
      <c r="D173" s="34">
        <f>D174+D179+D192+D222+D233</f>
        <v>153269.90000000002</v>
      </c>
      <c r="E173" s="28"/>
      <c r="F173" s="28"/>
      <c r="G173" s="3"/>
      <c r="H173" s="3"/>
    </row>
    <row r="174" spans="1:8" ht="31.5">
      <c r="A174" s="12" t="s">
        <v>98</v>
      </c>
      <c r="B174" s="13" t="s">
        <v>213</v>
      </c>
      <c r="C174" s="13" t="s">
        <v>0</v>
      </c>
      <c r="D174" s="14">
        <f>D175</f>
        <v>19435.299999999996</v>
      </c>
      <c r="E174" s="28"/>
      <c r="F174" s="28"/>
      <c r="G174" s="3"/>
      <c r="H174" s="3"/>
    </row>
    <row r="175" spans="1:8" ht="31.5">
      <c r="A175" s="79" t="s">
        <v>16</v>
      </c>
      <c r="B175" s="17" t="s">
        <v>214</v>
      </c>
      <c r="C175" s="23"/>
      <c r="D175" s="22">
        <f>SUM(D176:D178)</f>
        <v>19435.299999999996</v>
      </c>
      <c r="E175" s="28"/>
      <c r="F175" s="28"/>
      <c r="G175" s="3"/>
      <c r="H175" s="3"/>
    </row>
    <row r="176" spans="1:8" ht="63">
      <c r="A176" s="58" t="s">
        <v>17</v>
      </c>
      <c r="B176" s="17" t="s">
        <v>214</v>
      </c>
      <c r="C176" s="45" t="s">
        <v>18</v>
      </c>
      <c r="D176" s="22">
        <f>'2018 год Приложение  5'!E310</f>
        <v>18119.6</v>
      </c>
      <c r="E176" s="28"/>
      <c r="F176" s="28"/>
      <c r="G176" s="3"/>
      <c r="H176" s="3"/>
    </row>
    <row r="177" spans="1:8" ht="31.5">
      <c r="A177" s="48" t="s">
        <v>15</v>
      </c>
      <c r="B177" s="17" t="s">
        <v>214</v>
      </c>
      <c r="C177" s="45" t="s">
        <v>10</v>
      </c>
      <c r="D177" s="22">
        <f>'2018 год Приложение  5'!E311</f>
        <v>1292.1000000000001</v>
      </c>
      <c r="E177" s="28"/>
      <c r="F177" s="28"/>
      <c r="G177" s="3"/>
      <c r="H177" s="3"/>
    </row>
    <row r="178" spans="1:8" ht="15.75">
      <c r="A178" s="80" t="s">
        <v>11</v>
      </c>
      <c r="B178" s="17" t="s">
        <v>214</v>
      </c>
      <c r="C178" s="45" t="s">
        <v>14</v>
      </c>
      <c r="D178" s="22">
        <f>'2018 год Приложение  5'!E312</f>
        <v>23.6</v>
      </c>
      <c r="E178" s="28"/>
      <c r="F178" s="28"/>
      <c r="G178" s="3"/>
      <c r="H178" s="3"/>
    </row>
    <row r="179" spans="1:8" ht="31.5">
      <c r="A179" s="12" t="s">
        <v>99</v>
      </c>
      <c r="B179" s="13" t="s">
        <v>215</v>
      </c>
      <c r="C179" s="13" t="s">
        <v>0</v>
      </c>
      <c r="D179" s="14">
        <f>D180+D182+D184+D188</f>
        <v>24360.1</v>
      </c>
      <c r="E179" s="28"/>
      <c r="F179" s="28"/>
      <c r="G179" s="3"/>
      <c r="H179" s="3"/>
    </row>
    <row r="180" spans="1:8" ht="47.25">
      <c r="A180" s="18" t="s">
        <v>66</v>
      </c>
      <c r="B180" s="17" t="s">
        <v>216</v>
      </c>
      <c r="C180" s="9"/>
      <c r="D180" s="10">
        <f>D181</f>
        <v>3673</v>
      </c>
      <c r="E180" s="28"/>
      <c r="F180" s="28"/>
      <c r="G180" s="3"/>
      <c r="H180" s="3"/>
    </row>
    <row r="181" spans="1:8" ht="31.5">
      <c r="A181" s="48" t="s">
        <v>15</v>
      </c>
      <c r="B181" s="17" t="s">
        <v>216</v>
      </c>
      <c r="C181" s="45" t="s">
        <v>10</v>
      </c>
      <c r="D181" s="22">
        <f>'2018 год Приложение  5'!E244</f>
        <v>3673</v>
      </c>
      <c r="E181" s="28"/>
      <c r="F181" s="28"/>
      <c r="G181" s="3"/>
      <c r="H181" s="3"/>
    </row>
    <row r="182" spans="1:8" ht="23.25" customHeight="1">
      <c r="A182" s="59" t="s">
        <v>20</v>
      </c>
      <c r="B182" s="17" t="s">
        <v>217</v>
      </c>
      <c r="C182" s="23"/>
      <c r="D182" s="22">
        <f>D183</f>
        <v>300</v>
      </c>
      <c r="E182" s="28"/>
      <c r="F182" s="28"/>
      <c r="G182" s="3"/>
      <c r="H182" s="3"/>
    </row>
    <row r="183" spans="1:8" ht="31.5">
      <c r="A183" s="48" t="s">
        <v>15</v>
      </c>
      <c r="B183" s="17" t="s">
        <v>217</v>
      </c>
      <c r="C183" s="45" t="s">
        <v>10</v>
      </c>
      <c r="D183" s="22">
        <f>'2018 год Приложение  5'!E246</f>
        <v>300</v>
      </c>
      <c r="E183" s="28"/>
      <c r="F183" s="28"/>
      <c r="G183" s="3"/>
      <c r="H183" s="3"/>
    </row>
    <row r="184" spans="1:8" ht="31.5">
      <c r="A184" s="59" t="s">
        <v>16</v>
      </c>
      <c r="B184" s="17" t="s">
        <v>218</v>
      </c>
      <c r="C184" s="23"/>
      <c r="D184" s="22">
        <f>SUM(D185:D187)</f>
        <v>15972.1</v>
      </c>
      <c r="E184" s="28"/>
      <c r="F184" s="28"/>
      <c r="G184" s="3"/>
      <c r="H184" s="3"/>
    </row>
    <row r="185" spans="1:8" ht="63">
      <c r="A185" s="58" t="s">
        <v>17</v>
      </c>
      <c r="B185" s="17" t="s">
        <v>218</v>
      </c>
      <c r="C185" s="45" t="s">
        <v>18</v>
      </c>
      <c r="D185" s="22">
        <f>'2018 год Приложение  5'!E248</f>
        <v>14145.5</v>
      </c>
      <c r="E185" s="28"/>
      <c r="F185" s="28"/>
      <c r="G185" s="3"/>
      <c r="H185" s="3"/>
    </row>
    <row r="186" spans="1:8" ht="31.5">
      <c r="A186" s="48" t="s">
        <v>15</v>
      </c>
      <c r="B186" s="17" t="s">
        <v>218</v>
      </c>
      <c r="C186" s="45" t="s">
        <v>10</v>
      </c>
      <c r="D186" s="22">
        <f>'2018 год Приложение  5'!E249</f>
        <v>1811.6</v>
      </c>
      <c r="E186" s="28"/>
      <c r="F186" s="28"/>
      <c r="G186" s="3"/>
      <c r="H186" s="3"/>
    </row>
    <row r="187" spans="1:8" ht="15.75">
      <c r="A187" s="77" t="s">
        <v>11</v>
      </c>
      <c r="B187" s="17" t="s">
        <v>218</v>
      </c>
      <c r="C187" s="45" t="s">
        <v>14</v>
      </c>
      <c r="D187" s="22">
        <f>'2018 год Приложение  5'!E250</f>
        <v>15</v>
      </c>
      <c r="E187" s="28"/>
      <c r="F187" s="28"/>
      <c r="G187" s="3"/>
      <c r="H187" s="3"/>
    </row>
    <row r="188" spans="1:8" ht="31.5">
      <c r="A188" s="59" t="s">
        <v>56</v>
      </c>
      <c r="B188" s="17" t="s">
        <v>219</v>
      </c>
      <c r="C188" s="23"/>
      <c r="D188" s="22">
        <f>SUM(D189:D191)</f>
        <v>4415</v>
      </c>
      <c r="E188" s="28"/>
      <c r="F188" s="28"/>
      <c r="G188" s="3"/>
      <c r="H188" s="3"/>
    </row>
    <row r="189" spans="1:8" ht="63">
      <c r="A189" s="47" t="s">
        <v>17</v>
      </c>
      <c r="B189" s="17" t="s">
        <v>219</v>
      </c>
      <c r="C189" s="23" t="s">
        <v>18</v>
      </c>
      <c r="D189" s="22">
        <f>'2018 год Приложение  5'!E252</f>
        <v>1007.0999999999999</v>
      </c>
      <c r="E189" s="28"/>
      <c r="F189" s="28"/>
      <c r="G189" s="3"/>
      <c r="H189" s="3"/>
    </row>
    <row r="190" spans="1:8" ht="31.5">
      <c r="A190" s="48" t="s">
        <v>15</v>
      </c>
      <c r="B190" s="17" t="s">
        <v>219</v>
      </c>
      <c r="C190" s="45" t="s">
        <v>10</v>
      </c>
      <c r="D190" s="22">
        <f>'2018 год Приложение  5'!E253</f>
        <v>2707.9</v>
      </c>
      <c r="E190" s="28"/>
      <c r="F190" s="28"/>
      <c r="G190" s="3"/>
      <c r="H190" s="3"/>
    </row>
    <row r="191" spans="1:8" ht="15.75">
      <c r="A191" s="77" t="s">
        <v>11</v>
      </c>
      <c r="B191" s="17" t="s">
        <v>219</v>
      </c>
      <c r="C191" s="45" t="s">
        <v>14</v>
      </c>
      <c r="D191" s="22">
        <f>'2018 год Приложение  5'!E254</f>
        <v>700</v>
      </c>
      <c r="E191" s="28"/>
      <c r="F191" s="28"/>
      <c r="G191" s="3"/>
      <c r="H191" s="3"/>
    </row>
    <row r="192" spans="1:8" ht="15.75">
      <c r="A192" s="12" t="s">
        <v>100</v>
      </c>
      <c r="B192" s="13" t="s">
        <v>220</v>
      </c>
      <c r="C192" s="13" t="s">
        <v>0</v>
      </c>
      <c r="D192" s="14">
        <f>D193+D195+D200+D207+D210+D213+D216+D219+D204</f>
        <v>108517.50000000001</v>
      </c>
      <c r="E192" s="28"/>
      <c r="F192" s="28"/>
      <c r="G192" s="3"/>
      <c r="H192" s="3"/>
    </row>
    <row r="193" spans="1:8" ht="31.5">
      <c r="A193" s="18" t="s">
        <v>22</v>
      </c>
      <c r="B193" s="17" t="s">
        <v>221</v>
      </c>
      <c r="C193" s="9"/>
      <c r="D193" s="10">
        <f>D194</f>
        <v>200</v>
      </c>
      <c r="E193" s="28"/>
      <c r="F193" s="28"/>
      <c r="G193" s="3"/>
      <c r="H193" s="3"/>
    </row>
    <row r="194" spans="1:8" ht="31.5">
      <c r="A194" s="63" t="s">
        <v>15</v>
      </c>
      <c r="B194" s="17" t="s">
        <v>221</v>
      </c>
      <c r="C194" s="30" t="s">
        <v>10</v>
      </c>
      <c r="D194" s="39">
        <f>'2018 год Приложение  5'!E116</f>
        <v>200</v>
      </c>
      <c r="E194" s="28"/>
      <c r="F194" s="28"/>
      <c r="G194" s="3"/>
      <c r="H194" s="3"/>
    </row>
    <row r="195" spans="1:8" ht="31.5">
      <c r="A195" s="81" t="s">
        <v>16</v>
      </c>
      <c r="B195" s="17" t="s">
        <v>222</v>
      </c>
      <c r="C195" s="38"/>
      <c r="D195" s="39">
        <f>SUM(D196:D199)</f>
        <v>94772.3</v>
      </c>
      <c r="E195" s="28"/>
      <c r="F195" s="28"/>
      <c r="G195" s="3"/>
      <c r="H195" s="3"/>
    </row>
    <row r="196" spans="1:8" ht="63">
      <c r="A196" s="72" t="s">
        <v>17</v>
      </c>
      <c r="B196" s="17" t="s">
        <v>222</v>
      </c>
      <c r="C196" s="30" t="s">
        <v>18</v>
      </c>
      <c r="D196" s="39">
        <f>'2018 год Приложение  5'!E118</f>
        <v>76559</v>
      </c>
      <c r="E196" s="28"/>
      <c r="F196" s="28"/>
      <c r="G196" s="3"/>
      <c r="H196" s="3"/>
    </row>
    <row r="197" spans="1:8" ht="31.5">
      <c r="A197" s="82" t="s">
        <v>15</v>
      </c>
      <c r="B197" s="17" t="s">
        <v>222</v>
      </c>
      <c r="C197" s="30" t="s">
        <v>10</v>
      </c>
      <c r="D197" s="39">
        <f>'2018 год Приложение  5'!E119</f>
        <v>10006</v>
      </c>
      <c r="E197" s="28"/>
      <c r="F197" s="28"/>
      <c r="G197" s="3"/>
      <c r="H197" s="3"/>
    </row>
    <row r="198" spans="1:8" ht="15.75">
      <c r="A198" s="71" t="s">
        <v>86</v>
      </c>
      <c r="B198" s="17" t="s">
        <v>222</v>
      </c>
      <c r="C198" s="30" t="s">
        <v>19</v>
      </c>
      <c r="D198" s="39">
        <f>'2018 год Приложение  5'!E120</f>
        <v>7850.3</v>
      </c>
      <c r="E198" s="28"/>
      <c r="F198" s="28"/>
      <c r="G198" s="3"/>
      <c r="H198" s="3"/>
    </row>
    <row r="199" spans="1:8" ht="15.75">
      <c r="A199" s="83" t="s">
        <v>11</v>
      </c>
      <c r="B199" s="17" t="s">
        <v>222</v>
      </c>
      <c r="C199" s="30" t="s">
        <v>14</v>
      </c>
      <c r="D199" s="39">
        <f>'2018 год Приложение  5'!E121</f>
        <v>357</v>
      </c>
      <c r="E199" s="28"/>
      <c r="F199" s="28"/>
      <c r="G199" s="3"/>
      <c r="H199" s="3"/>
    </row>
    <row r="200" spans="1:8" ht="31.5">
      <c r="A200" s="18" t="s">
        <v>63</v>
      </c>
      <c r="B200" s="17" t="s">
        <v>223</v>
      </c>
      <c r="C200" s="9"/>
      <c r="D200" s="10">
        <f>D202+D201+D203</f>
        <v>10814.7</v>
      </c>
      <c r="E200" s="28"/>
      <c r="F200" s="28"/>
      <c r="G200" s="3"/>
      <c r="H200" s="3"/>
    </row>
    <row r="201" spans="1:8" ht="63">
      <c r="A201" s="63" t="s">
        <v>17</v>
      </c>
      <c r="B201" s="17" t="s">
        <v>223</v>
      </c>
      <c r="C201" s="30" t="s">
        <v>18</v>
      </c>
      <c r="D201" s="39">
        <f>'2018 год Приложение  5'!E123</f>
        <v>9183</v>
      </c>
      <c r="E201" s="28"/>
      <c r="F201" s="28"/>
      <c r="G201" s="3"/>
      <c r="H201" s="3"/>
    </row>
    <row r="202" spans="1:8" ht="31.5">
      <c r="A202" s="82" t="s">
        <v>15</v>
      </c>
      <c r="B202" s="17" t="s">
        <v>223</v>
      </c>
      <c r="C202" s="30" t="s">
        <v>10</v>
      </c>
      <c r="D202" s="39">
        <f>'2018 год Приложение  5'!E124</f>
        <v>1275.7</v>
      </c>
      <c r="E202" s="28"/>
      <c r="F202" s="28"/>
      <c r="G202" s="3"/>
      <c r="H202" s="3"/>
    </row>
    <row r="203" spans="1:8" ht="15.75">
      <c r="A203" s="18" t="s">
        <v>11</v>
      </c>
      <c r="B203" s="17" t="s">
        <v>223</v>
      </c>
      <c r="C203" s="30" t="s">
        <v>14</v>
      </c>
      <c r="D203" s="39">
        <f>'2018 год Приложение  5'!E125</f>
        <v>356</v>
      </c>
      <c r="E203" s="28"/>
      <c r="F203" s="28"/>
      <c r="G203" s="3"/>
      <c r="H203" s="3"/>
    </row>
    <row r="204" spans="1:8" ht="96.75" customHeight="1">
      <c r="A204" s="108" t="s">
        <v>281</v>
      </c>
      <c r="B204" s="30" t="s">
        <v>265</v>
      </c>
      <c r="C204" s="30"/>
      <c r="D204" s="40">
        <f>D205+D206</f>
        <v>47.8</v>
      </c>
      <c r="E204" s="28"/>
      <c r="F204" s="28"/>
      <c r="G204" s="3"/>
      <c r="H204" s="3"/>
    </row>
    <row r="205" spans="1:8" ht="63">
      <c r="A205" s="47" t="s">
        <v>17</v>
      </c>
      <c r="B205" s="30" t="s">
        <v>265</v>
      </c>
      <c r="C205" s="30" t="s">
        <v>18</v>
      </c>
      <c r="D205" s="40">
        <f>'2018 год Приложение  5'!E127</f>
        <v>32.8</v>
      </c>
      <c r="E205" s="28"/>
      <c r="F205" s="28"/>
      <c r="G205" s="3"/>
      <c r="H205" s="3"/>
    </row>
    <row r="206" spans="1:8" ht="31.5">
      <c r="A206" s="48" t="s">
        <v>15</v>
      </c>
      <c r="B206" s="30" t="s">
        <v>265</v>
      </c>
      <c r="C206" s="30" t="s">
        <v>10</v>
      </c>
      <c r="D206" s="40">
        <f>'2018 год Приложение  5'!E128</f>
        <v>15</v>
      </c>
      <c r="E206" s="28"/>
      <c r="F206" s="28"/>
      <c r="G206" s="3"/>
      <c r="H206" s="3"/>
    </row>
    <row r="207" spans="1:8" ht="78.75">
      <c r="A207" s="41" t="s">
        <v>279</v>
      </c>
      <c r="B207" s="30" t="s">
        <v>231</v>
      </c>
      <c r="C207" s="38"/>
      <c r="D207" s="40">
        <f>D208+D209</f>
        <v>100.8</v>
      </c>
      <c r="E207" s="28"/>
      <c r="F207" s="28"/>
      <c r="G207" s="3"/>
      <c r="H207" s="3"/>
    </row>
    <row r="208" spans="1:8" ht="63">
      <c r="A208" s="73" t="s">
        <v>17</v>
      </c>
      <c r="B208" s="30" t="s">
        <v>231</v>
      </c>
      <c r="C208" s="30" t="s">
        <v>18</v>
      </c>
      <c r="D208" s="40">
        <f>'2018 год Приложение  5'!E130</f>
        <v>98.5</v>
      </c>
      <c r="E208" s="28"/>
      <c r="F208" s="28"/>
      <c r="G208" s="3"/>
      <c r="H208" s="3"/>
    </row>
    <row r="209" spans="1:8" ht="31.5">
      <c r="A209" s="82" t="s">
        <v>15</v>
      </c>
      <c r="B209" s="30" t="s">
        <v>231</v>
      </c>
      <c r="C209" s="30" t="s">
        <v>10</v>
      </c>
      <c r="D209" s="40">
        <f>'2018 год Приложение  5'!E131</f>
        <v>2.3</v>
      </c>
      <c r="E209" s="28"/>
      <c r="F209" s="28"/>
      <c r="G209" s="3"/>
      <c r="H209" s="3"/>
    </row>
    <row r="210" spans="1:8" ht="78.75">
      <c r="A210" s="42" t="s">
        <v>282</v>
      </c>
      <c r="B210" s="30" t="s">
        <v>232</v>
      </c>
      <c r="C210" s="38"/>
      <c r="D210" s="40">
        <f>D211+D212</f>
        <v>70.6</v>
      </c>
      <c r="E210" s="28"/>
      <c r="F210" s="28"/>
      <c r="G210" s="3"/>
      <c r="H210" s="3"/>
    </row>
    <row r="211" spans="1:8" ht="63">
      <c r="A211" s="73" t="s">
        <v>17</v>
      </c>
      <c r="B211" s="30" t="s">
        <v>232</v>
      </c>
      <c r="C211" s="30" t="s">
        <v>18</v>
      </c>
      <c r="D211" s="40">
        <f>'2018 год Приложение  5'!E133</f>
        <v>65.6</v>
      </c>
      <c r="E211" s="28"/>
      <c r="F211" s="28"/>
      <c r="G211" s="3"/>
      <c r="H211" s="3"/>
    </row>
    <row r="212" spans="1:6" ht="31.5">
      <c r="A212" s="82" t="s">
        <v>15</v>
      </c>
      <c r="B212" s="30" t="s">
        <v>232</v>
      </c>
      <c r="C212" s="30" t="s">
        <v>10</v>
      </c>
      <c r="D212" s="40">
        <f>'2018 год Приложение  5'!E134</f>
        <v>5</v>
      </c>
      <c r="E212" s="28"/>
      <c r="F212" s="29"/>
    </row>
    <row r="213" spans="1:6" ht="126">
      <c r="A213" s="134" t="s">
        <v>289</v>
      </c>
      <c r="B213" s="45" t="s">
        <v>233</v>
      </c>
      <c r="C213" s="38"/>
      <c r="D213" s="39">
        <f>D214+D215</f>
        <v>755.6</v>
      </c>
      <c r="E213" s="28"/>
      <c r="F213" s="29"/>
    </row>
    <row r="214" spans="1:6" ht="63">
      <c r="A214" s="73" t="s">
        <v>17</v>
      </c>
      <c r="B214" s="45" t="s">
        <v>233</v>
      </c>
      <c r="C214" s="30" t="s">
        <v>18</v>
      </c>
      <c r="D214" s="39">
        <f>'2018 год Приложение  5'!E136</f>
        <v>738.7</v>
      </c>
      <c r="E214" s="28"/>
      <c r="F214" s="29"/>
    </row>
    <row r="215" spans="1:6" ht="31.5">
      <c r="A215" s="82" t="s">
        <v>15</v>
      </c>
      <c r="B215" s="45" t="s">
        <v>233</v>
      </c>
      <c r="C215" s="30" t="s">
        <v>10</v>
      </c>
      <c r="D215" s="39">
        <f>'2018 год Приложение  5'!E137</f>
        <v>16.9</v>
      </c>
      <c r="E215" s="28"/>
      <c r="F215" s="29"/>
    </row>
    <row r="216" spans="1:6" ht="63">
      <c r="A216" s="25" t="s">
        <v>267</v>
      </c>
      <c r="B216" s="30" t="s">
        <v>234</v>
      </c>
      <c r="C216" s="38"/>
      <c r="D216" s="40">
        <f>D217+D218</f>
        <v>70.7</v>
      </c>
      <c r="E216" s="28"/>
      <c r="F216" s="29"/>
    </row>
    <row r="217" spans="1:6" ht="63">
      <c r="A217" s="73" t="s">
        <v>17</v>
      </c>
      <c r="B217" s="30" t="s">
        <v>234</v>
      </c>
      <c r="C217" s="30" t="s">
        <v>18</v>
      </c>
      <c r="D217" s="39">
        <f>'2018 год Приложение  5'!E139</f>
        <v>65.7</v>
      </c>
      <c r="E217" s="28"/>
      <c r="F217" s="29"/>
    </row>
    <row r="218" spans="1:6" ht="31.5">
      <c r="A218" s="82" t="s">
        <v>15</v>
      </c>
      <c r="B218" s="30" t="s">
        <v>234</v>
      </c>
      <c r="C218" s="30" t="s">
        <v>10</v>
      </c>
      <c r="D218" s="39">
        <f>'2018 год Приложение  5'!E140</f>
        <v>5</v>
      </c>
      <c r="E218" s="28"/>
      <c r="F218" s="29"/>
    </row>
    <row r="219" spans="1:8" ht="31.5">
      <c r="A219" s="48" t="s">
        <v>56</v>
      </c>
      <c r="B219" s="17" t="s">
        <v>224</v>
      </c>
      <c r="C219" s="45"/>
      <c r="D219" s="10">
        <f>D220+D221</f>
        <v>1685</v>
      </c>
      <c r="E219" s="28"/>
      <c r="F219" s="28"/>
      <c r="G219" s="3"/>
      <c r="H219" s="3"/>
    </row>
    <row r="220" spans="1:8" ht="31.5">
      <c r="A220" s="63" t="s">
        <v>15</v>
      </c>
      <c r="B220" s="17" t="s">
        <v>224</v>
      </c>
      <c r="C220" s="30" t="s">
        <v>10</v>
      </c>
      <c r="D220" s="39">
        <f>'2018 год Приложение  5'!E142</f>
        <v>1285</v>
      </c>
      <c r="E220" s="28"/>
      <c r="F220" s="28"/>
      <c r="G220" s="3"/>
      <c r="H220" s="3"/>
    </row>
    <row r="221" spans="1:8" ht="15.75">
      <c r="A221" s="48" t="s">
        <v>11</v>
      </c>
      <c r="B221" s="17" t="s">
        <v>224</v>
      </c>
      <c r="C221" s="30" t="s">
        <v>14</v>
      </c>
      <c r="D221" s="39">
        <f>'2018 год Приложение  5'!E143</f>
        <v>400</v>
      </c>
      <c r="E221" s="28"/>
      <c r="F221" s="28"/>
      <c r="G221" s="3"/>
      <c r="H221" s="3"/>
    </row>
    <row r="222" spans="1:6" ht="15.75">
      <c r="A222" s="12" t="s">
        <v>90</v>
      </c>
      <c r="B222" s="13" t="s">
        <v>225</v>
      </c>
      <c r="C222" s="13" t="s">
        <v>0</v>
      </c>
      <c r="D222" s="14">
        <f>D223+D227+D231+D229+D225</f>
        <v>952</v>
      </c>
      <c r="E222" s="28"/>
      <c r="F222" s="29"/>
    </row>
    <row r="223" spans="1:6" ht="47.25">
      <c r="A223" s="18" t="s">
        <v>23</v>
      </c>
      <c r="B223" s="17" t="s">
        <v>226</v>
      </c>
      <c r="C223" s="9"/>
      <c r="D223" s="10">
        <f>D224</f>
        <v>47</v>
      </c>
      <c r="E223" s="28"/>
      <c r="F223" s="29"/>
    </row>
    <row r="224" spans="1:6" ht="31.5">
      <c r="A224" s="63" t="s">
        <v>15</v>
      </c>
      <c r="B224" s="17" t="s">
        <v>226</v>
      </c>
      <c r="C224" s="30" t="s">
        <v>10</v>
      </c>
      <c r="D224" s="39">
        <f>'2018 год Приложение  5'!E146</f>
        <v>47</v>
      </c>
      <c r="E224" s="28"/>
      <c r="F224" s="29"/>
    </row>
    <row r="225" spans="1:6" ht="37.5" customHeight="1">
      <c r="A225" s="48" t="s">
        <v>352</v>
      </c>
      <c r="B225" s="17" t="s">
        <v>353</v>
      </c>
      <c r="C225" s="9"/>
      <c r="D225" s="39">
        <f>D226</f>
        <v>60</v>
      </c>
      <c r="E225" s="28"/>
      <c r="F225" s="29"/>
    </row>
    <row r="226" spans="1:6" ht="31.5">
      <c r="A226" s="48" t="s">
        <v>15</v>
      </c>
      <c r="B226" s="17" t="s">
        <v>353</v>
      </c>
      <c r="C226" s="45" t="s">
        <v>10</v>
      </c>
      <c r="D226" s="39">
        <f>'2018 год Приложение  5'!E148</f>
        <v>60</v>
      </c>
      <c r="E226" s="28"/>
      <c r="F226" s="29"/>
    </row>
    <row r="227" spans="1:6" ht="63">
      <c r="A227" s="18" t="s">
        <v>24</v>
      </c>
      <c r="B227" s="17" t="s">
        <v>227</v>
      </c>
      <c r="C227" s="9"/>
      <c r="D227" s="10">
        <f>D228</f>
        <v>590</v>
      </c>
      <c r="E227" s="29"/>
      <c r="F227" s="29"/>
    </row>
    <row r="228" spans="1:6" ht="31.5">
      <c r="A228" s="63" t="s">
        <v>15</v>
      </c>
      <c r="B228" s="17" t="s">
        <v>227</v>
      </c>
      <c r="C228" s="30" t="s">
        <v>10</v>
      </c>
      <c r="D228" s="39">
        <f>'2018 год Приложение  5'!E150</f>
        <v>590</v>
      </c>
      <c r="E228" s="29"/>
      <c r="F228" s="29"/>
    </row>
    <row r="229" spans="1:6" ht="31.5">
      <c r="A229" s="48" t="s">
        <v>275</v>
      </c>
      <c r="B229" s="17" t="s">
        <v>274</v>
      </c>
      <c r="C229" s="38"/>
      <c r="D229" s="39">
        <f>'2018 год Приложение  5'!E151</f>
        <v>155</v>
      </c>
      <c r="E229" s="29"/>
      <c r="F229" s="29"/>
    </row>
    <row r="230" spans="1:6" ht="31.5">
      <c r="A230" s="48" t="s">
        <v>15</v>
      </c>
      <c r="B230" s="17" t="s">
        <v>274</v>
      </c>
      <c r="C230" s="30" t="s">
        <v>10</v>
      </c>
      <c r="D230" s="39">
        <f>'2018 год Приложение  5'!E152</f>
        <v>155</v>
      </c>
      <c r="E230" s="29"/>
      <c r="F230" s="29"/>
    </row>
    <row r="231" spans="1:6" ht="15.75">
      <c r="A231" s="75" t="s">
        <v>76</v>
      </c>
      <c r="B231" s="17" t="s">
        <v>228</v>
      </c>
      <c r="C231" s="38"/>
      <c r="D231" s="39">
        <f>'2018 год Приложение  5'!E153</f>
        <v>100</v>
      </c>
      <c r="E231" s="29"/>
      <c r="F231" s="29"/>
    </row>
    <row r="232" spans="1:6" ht="31.5">
      <c r="A232" s="63" t="s">
        <v>15</v>
      </c>
      <c r="B232" s="17" t="s">
        <v>228</v>
      </c>
      <c r="C232" s="30" t="s">
        <v>10</v>
      </c>
      <c r="D232" s="39">
        <f>'2018 год Приложение  5'!E154</f>
        <v>100</v>
      </c>
      <c r="E232" s="29"/>
      <c r="F232" s="29"/>
    </row>
    <row r="233" spans="1:6" ht="31.5">
      <c r="A233" s="12" t="s">
        <v>101</v>
      </c>
      <c r="B233" s="13" t="s">
        <v>229</v>
      </c>
      <c r="C233" s="13" t="s">
        <v>0</v>
      </c>
      <c r="D233" s="14">
        <f>D234</f>
        <v>5</v>
      </c>
      <c r="E233" s="28"/>
      <c r="F233" s="29"/>
    </row>
    <row r="234" spans="1:6" ht="31.5">
      <c r="A234" s="74" t="s">
        <v>109</v>
      </c>
      <c r="B234" s="17" t="s">
        <v>230</v>
      </c>
      <c r="C234" s="38"/>
      <c r="D234" s="39">
        <f>D235</f>
        <v>5</v>
      </c>
      <c r="E234" s="29"/>
      <c r="F234" s="29"/>
    </row>
    <row r="235" spans="1:6" ht="31.5">
      <c r="A235" s="63" t="s">
        <v>15</v>
      </c>
      <c r="B235" s="17" t="s">
        <v>230</v>
      </c>
      <c r="C235" s="30" t="s">
        <v>10</v>
      </c>
      <c r="D235" s="39">
        <f>'2018 год Приложение  5'!E157</f>
        <v>5</v>
      </c>
      <c r="E235" s="29"/>
      <c r="F235" s="29"/>
    </row>
    <row r="236" spans="1:6" ht="31.5">
      <c r="A236" s="32" t="s">
        <v>102</v>
      </c>
      <c r="B236" s="33" t="s">
        <v>187</v>
      </c>
      <c r="C236" s="33" t="s">
        <v>0</v>
      </c>
      <c r="D236" s="34">
        <f>D237+D244+D247</f>
        <v>16582.9</v>
      </c>
      <c r="E236" s="28"/>
      <c r="F236" s="29"/>
    </row>
    <row r="237" spans="1:6" ht="31.5">
      <c r="A237" s="12" t="s">
        <v>64</v>
      </c>
      <c r="B237" s="13" t="s">
        <v>199</v>
      </c>
      <c r="C237" s="13" t="s">
        <v>0</v>
      </c>
      <c r="D237" s="14">
        <f>D238+D240</f>
        <v>16059.4</v>
      </c>
      <c r="E237" s="28"/>
      <c r="F237" s="29"/>
    </row>
    <row r="238" spans="1:6" ht="15.75">
      <c r="A238" s="16" t="s">
        <v>38</v>
      </c>
      <c r="B238" s="38" t="s">
        <v>200</v>
      </c>
      <c r="C238" s="11"/>
      <c r="D238" s="22">
        <f>D239</f>
        <v>32</v>
      </c>
      <c r="E238" s="29"/>
      <c r="F238" s="29"/>
    </row>
    <row r="239" spans="1:6" ht="31.5">
      <c r="A239" s="44" t="s">
        <v>15</v>
      </c>
      <c r="B239" s="38" t="s">
        <v>200</v>
      </c>
      <c r="C239" s="30" t="s">
        <v>10</v>
      </c>
      <c r="D239" s="39">
        <f>'2018 год Приложение  5'!E161</f>
        <v>32</v>
      </c>
      <c r="E239" s="29"/>
      <c r="F239" s="29"/>
    </row>
    <row r="240" spans="1:6" ht="15.75">
      <c r="A240" s="44" t="s">
        <v>80</v>
      </c>
      <c r="B240" s="38" t="s">
        <v>201</v>
      </c>
      <c r="C240" s="76"/>
      <c r="D240" s="39">
        <f>D242+D241+D243</f>
        <v>16027.4</v>
      </c>
      <c r="E240" s="29"/>
      <c r="F240" s="29"/>
    </row>
    <row r="241" spans="1:6" ht="63">
      <c r="A241" s="71" t="s">
        <v>17</v>
      </c>
      <c r="B241" s="38" t="s">
        <v>201</v>
      </c>
      <c r="C241" s="30" t="s">
        <v>18</v>
      </c>
      <c r="D241" s="39">
        <f>'2018 год Приложение  5'!E163</f>
        <v>14982.7</v>
      </c>
      <c r="E241" s="29"/>
      <c r="F241" s="29"/>
    </row>
    <row r="242" spans="1:6" ht="31.5">
      <c r="A242" s="44" t="s">
        <v>15</v>
      </c>
      <c r="B242" s="38" t="s">
        <v>201</v>
      </c>
      <c r="C242" s="30" t="s">
        <v>10</v>
      </c>
      <c r="D242" s="39">
        <f>'2018 год Приложение  5'!E164</f>
        <v>992.9</v>
      </c>
      <c r="E242" s="29"/>
      <c r="F242" s="29"/>
    </row>
    <row r="243" spans="1:6" ht="15.75">
      <c r="A243" s="44" t="s">
        <v>11</v>
      </c>
      <c r="B243" s="38" t="s">
        <v>268</v>
      </c>
      <c r="C243" s="30" t="s">
        <v>14</v>
      </c>
      <c r="D243" s="39">
        <f>'2018 год Приложение  5'!E165</f>
        <v>51.8</v>
      </c>
      <c r="E243" s="29"/>
      <c r="F243" s="29"/>
    </row>
    <row r="244" spans="1:6" ht="31.5">
      <c r="A244" s="26" t="s">
        <v>107</v>
      </c>
      <c r="B244" s="13" t="s">
        <v>186</v>
      </c>
      <c r="C244" s="13"/>
      <c r="D244" s="14">
        <f>D245</f>
        <v>373.5</v>
      </c>
      <c r="E244" s="28"/>
      <c r="F244" s="29"/>
    </row>
    <row r="245" spans="1:6" ht="31.5">
      <c r="A245" s="24" t="s">
        <v>39</v>
      </c>
      <c r="B245" s="38" t="s">
        <v>202</v>
      </c>
      <c r="C245" s="23"/>
      <c r="D245" s="22">
        <f>D246</f>
        <v>373.5</v>
      </c>
      <c r="E245" s="29"/>
      <c r="F245" s="29"/>
    </row>
    <row r="246" spans="1:6" ht="31.5">
      <c r="A246" s="44" t="s">
        <v>15</v>
      </c>
      <c r="B246" s="38" t="s">
        <v>202</v>
      </c>
      <c r="C246" s="38" t="s">
        <v>10</v>
      </c>
      <c r="D246" s="39">
        <f>'2018 год Приложение  5'!E168</f>
        <v>373.5</v>
      </c>
      <c r="E246" s="29"/>
      <c r="F246" s="29"/>
    </row>
    <row r="247" spans="1:6" ht="31.5">
      <c r="A247" s="26" t="s">
        <v>137</v>
      </c>
      <c r="B247" s="13" t="s">
        <v>203</v>
      </c>
      <c r="C247" s="13"/>
      <c r="D247" s="14">
        <f>D250+D248+D252</f>
        <v>150</v>
      </c>
      <c r="E247" s="28"/>
      <c r="F247" s="29"/>
    </row>
    <row r="248" spans="1:6" ht="63">
      <c r="A248" s="43" t="s">
        <v>138</v>
      </c>
      <c r="B248" s="38" t="s">
        <v>204</v>
      </c>
      <c r="C248" s="23"/>
      <c r="D248" s="39">
        <f>'2018 год Приложение  5'!E170</f>
        <v>40</v>
      </c>
      <c r="E248" s="29"/>
      <c r="F248" s="29"/>
    </row>
    <row r="249" spans="1:6" ht="31.5">
      <c r="A249" s="43" t="s">
        <v>15</v>
      </c>
      <c r="B249" s="38" t="s">
        <v>204</v>
      </c>
      <c r="C249" s="23" t="s">
        <v>10</v>
      </c>
      <c r="D249" s="39">
        <f>'2018 год Приложение  5'!E171</f>
        <v>40</v>
      </c>
      <c r="E249" s="29"/>
      <c r="F249" s="29"/>
    </row>
    <row r="250" spans="1:6" ht="63">
      <c r="A250" s="43" t="s">
        <v>139</v>
      </c>
      <c r="B250" s="38" t="s">
        <v>205</v>
      </c>
      <c r="C250" s="23"/>
      <c r="D250" s="39">
        <f>'2018 год Приложение  5'!E172</f>
        <v>70</v>
      </c>
      <c r="E250" s="29"/>
      <c r="F250" s="29"/>
    </row>
    <row r="251" spans="1:6" ht="31.5">
      <c r="A251" s="43" t="s">
        <v>15</v>
      </c>
      <c r="B251" s="38" t="s">
        <v>205</v>
      </c>
      <c r="C251" s="23" t="s">
        <v>10</v>
      </c>
      <c r="D251" s="39">
        <f>'2018 год Приложение  5'!E173</f>
        <v>70</v>
      </c>
      <c r="E251" s="29"/>
      <c r="F251" s="29"/>
    </row>
    <row r="252" spans="1:6" ht="47.25">
      <c r="A252" s="43" t="s">
        <v>140</v>
      </c>
      <c r="B252" s="38" t="s">
        <v>206</v>
      </c>
      <c r="C252" s="23"/>
      <c r="D252" s="39">
        <f>'2018 год Приложение  5'!E174</f>
        <v>40</v>
      </c>
      <c r="E252" s="29"/>
      <c r="F252" s="29"/>
    </row>
    <row r="253" spans="1:6" ht="31.5">
      <c r="A253" s="43" t="s">
        <v>15</v>
      </c>
      <c r="B253" s="38" t="s">
        <v>206</v>
      </c>
      <c r="C253" s="23" t="s">
        <v>10</v>
      </c>
      <c r="D253" s="39">
        <f>'2018 год Приложение  5'!E175</f>
        <v>40</v>
      </c>
      <c r="E253" s="29"/>
      <c r="F253" s="29"/>
    </row>
    <row r="254" spans="1:6" ht="31.5">
      <c r="A254" s="32" t="s">
        <v>103</v>
      </c>
      <c r="B254" s="33" t="s">
        <v>235</v>
      </c>
      <c r="C254" s="33" t="s">
        <v>0</v>
      </c>
      <c r="D254" s="34">
        <f>D255+D258+D267</f>
        <v>23489.4</v>
      </c>
      <c r="E254" s="28"/>
      <c r="F254" s="29"/>
    </row>
    <row r="255" spans="1:6" ht="31.5">
      <c r="A255" s="12" t="s">
        <v>104</v>
      </c>
      <c r="B255" s="13" t="s">
        <v>236</v>
      </c>
      <c r="C255" s="13" t="s">
        <v>0</v>
      </c>
      <c r="D255" s="14">
        <f>D256</f>
        <v>50</v>
      </c>
      <c r="E255" s="28"/>
      <c r="F255" s="29"/>
    </row>
    <row r="256" spans="1:6" ht="31.5">
      <c r="A256" s="44" t="s">
        <v>65</v>
      </c>
      <c r="B256" s="30" t="s">
        <v>237</v>
      </c>
      <c r="C256" s="30"/>
      <c r="D256" s="40">
        <f>D257</f>
        <v>50</v>
      </c>
      <c r="E256" s="29"/>
      <c r="F256" s="29"/>
    </row>
    <row r="257" spans="1:6" ht="63">
      <c r="A257" s="71" t="s">
        <v>17</v>
      </c>
      <c r="B257" s="30" t="s">
        <v>237</v>
      </c>
      <c r="C257" s="30" t="s">
        <v>18</v>
      </c>
      <c r="D257" s="40">
        <f>'2018 год Приложение  5'!E179</f>
        <v>50</v>
      </c>
      <c r="E257" s="29"/>
      <c r="F257" s="29"/>
    </row>
    <row r="258" spans="1:6" ht="47.25">
      <c r="A258" s="12" t="s">
        <v>105</v>
      </c>
      <c r="B258" s="13" t="s">
        <v>188</v>
      </c>
      <c r="C258" s="13" t="s">
        <v>0</v>
      </c>
      <c r="D258" s="14">
        <f>D259+D263+D265+D261</f>
        <v>23339.4</v>
      </c>
      <c r="E258" s="28"/>
      <c r="F258" s="29"/>
    </row>
    <row r="259" spans="1:6" ht="78.75">
      <c r="A259" s="16" t="s">
        <v>40</v>
      </c>
      <c r="B259" s="17" t="s">
        <v>238</v>
      </c>
      <c r="C259" s="17"/>
      <c r="D259" s="19">
        <f>D260</f>
        <v>1195.5</v>
      </c>
      <c r="E259" s="29"/>
      <c r="F259" s="29"/>
    </row>
    <row r="260" spans="1:6" ht="15.75">
      <c r="A260" s="44" t="s">
        <v>31</v>
      </c>
      <c r="B260" s="17" t="s">
        <v>238</v>
      </c>
      <c r="C260" s="30" t="s">
        <v>19</v>
      </c>
      <c r="D260" s="40">
        <f>'2018 год Приложение  5'!E305</f>
        <v>1195.5</v>
      </c>
      <c r="E260" s="29"/>
      <c r="F260" s="29"/>
    </row>
    <row r="261" spans="1:6" ht="94.5" customHeight="1">
      <c r="A261" s="146" t="s">
        <v>83</v>
      </c>
      <c r="B261" s="143" t="s">
        <v>300</v>
      </c>
      <c r="C261" s="30"/>
      <c r="D261" s="40">
        <f>D262</f>
        <v>20683.9</v>
      </c>
      <c r="E261" s="144"/>
      <c r="F261" s="29"/>
    </row>
    <row r="262" spans="1:6" ht="31.5">
      <c r="A262" s="44" t="s">
        <v>33</v>
      </c>
      <c r="B262" s="17" t="s">
        <v>300</v>
      </c>
      <c r="C262" s="30" t="s">
        <v>28</v>
      </c>
      <c r="D262" s="40">
        <f>'2018 год Приложение  5'!E182</f>
        <v>20683.9</v>
      </c>
      <c r="E262" s="29"/>
      <c r="F262" s="29"/>
    </row>
    <row r="263" spans="1:6" ht="63">
      <c r="A263" s="24" t="s">
        <v>85</v>
      </c>
      <c r="B263" s="17" t="s">
        <v>241</v>
      </c>
      <c r="C263" s="45"/>
      <c r="D263" s="40">
        <f>D264</f>
        <v>0</v>
      </c>
      <c r="E263" s="29"/>
      <c r="F263" s="29"/>
    </row>
    <row r="264" spans="1:6" ht="15.75">
      <c r="A264" s="43" t="s">
        <v>31</v>
      </c>
      <c r="B264" s="17" t="s">
        <v>241</v>
      </c>
      <c r="C264" s="45" t="s">
        <v>19</v>
      </c>
      <c r="D264" s="40">
        <f>'2018 год Приложение  5'!E184</f>
        <v>0</v>
      </c>
      <c r="E264" s="29"/>
      <c r="F264" s="29"/>
    </row>
    <row r="265" spans="1:6" ht="47.25">
      <c r="A265" s="43" t="s">
        <v>296</v>
      </c>
      <c r="B265" s="17" t="s">
        <v>288</v>
      </c>
      <c r="C265" s="45"/>
      <c r="D265" s="40">
        <f>'2018 год Приложение  5'!E185</f>
        <v>1460</v>
      </c>
      <c r="E265" s="29"/>
      <c r="F265" s="29"/>
    </row>
    <row r="266" spans="1:6" ht="15.75">
      <c r="A266" s="43" t="s">
        <v>31</v>
      </c>
      <c r="B266" s="17" t="s">
        <v>288</v>
      </c>
      <c r="C266" s="45" t="s">
        <v>19</v>
      </c>
      <c r="D266" s="40">
        <f>'2018 год Приложение  5'!E186</f>
        <v>1460</v>
      </c>
      <c r="E266" s="29"/>
      <c r="F266" s="29"/>
    </row>
    <row r="267" spans="1:6" ht="31.5">
      <c r="A267" s="12" t="s">
        <v>106</v>
      </c>
      <c r="B267" s="13" t="s">
        <v>239</v>
      </c>
      <c r="C267" s="13" t="s">
        <v>0</v>
      </c>
      <c r="D267" s="14">
        <f>D268+D270</f>
        <v>100</v>
      </c>
      <c r="E267" s="28"/>
      <c r="F267" s="29"/>
    </row>
    <row r="268" spans="1:6" ht="31.5">
      <c r="A268" s="16" t="s">
        <v>41</v>
      </c>
      <c r="B268" s="17" t="s">
        <v>240</v>
      </c>
      <c r="C268" s="17"/>
      <c r="D268" s="19">
        <f>D269</f>
        <v>80</v>
      </c>
      <c r="E268" s="29"/>
      <c r="F268" s="29"/>
    </row>
    <row r="269" spans="1:6" ht="31.5">
      <c r="A269" s="84" t="s">
        <v>12</v>
      </c>
      <c r="B269" s="17" t="s">
        <v>240</v>
      </c>
      <c r="C269" s="30" t="s">
        <v>13</v>
      </c>
      <c r="D269" s="40">
        <f>'2018 год Приложение  5'!E189</f>
        <v>80</v>
      </c>
      <c r="E269" s="29"/>
      <c r="F269" s="29"/>
    </row>
    <row r="270" spans="1:6" ht="47.25">
      <c r="A270" s="16" t="s">
        <v>297</v>
      </c>
      <c r="B270" s="17" t="s">
        <v>291</v>
      </c>
      <c r="C270" s="17"/>
      <c r="D270" s="19">
        <f>D271</f>
        <v>20</v>
      </c>
      <c r="E270" s="29"/>
      <c r="F270" s="29"/>
    </row>
    <row r="271" spans="1:6" ht="31.5">
      <c r="A271" s="78" t="s">
        <v>12</v>
      </c>
      <c r="B271" s="17" t="s">
        <v>291</v>
      </c>
      <c r="C271" s="45" t="s">
        <v>13</v>
      </c>
      <c r="D271" s="40">
        <f>'2018 год Приложение  5'!E191</f>
        <v>20</v>
      </c>
      <c r="E271" s="29"/>
      <c r="F271" s="29"/>
    </row>
    <row r="272" spans="1:6" ht="15.75">
      <c r="A272" s="35" t="s">
        <v>35</v>
      </c>
      <c r="B272" s="36" t="s">
        <v>148</v>
      </c>
      <c r="C272" s="36" t="s">
        <v>0</v>
      </c>
      <c r="D272" s="37">
        <f>D273+D275+D279+D283+D289+D293+D295+D297+D299+D301+D303+D305+D307+D313+D309+D311+D285+D287+D291+D315</f>
        <v>67289.8</v>
      </c>
      <c r="E272" s="28"/>
      <c r="F272" s="29"/>
    </row>
    <row r="273" spans="1:6" ht="31.5">
      <c r="A273" s="25" t="s">
        <v>287</v>
      </c>
      <c r="B273" s="45" t="s">
        <v>159</v>
      </c>
      <c r="C273" s="23"/>
      <c r="D273" s="46">
        <f>D274</f>
        <v>1166.3</v>
      </c>
      <c r="E273" s="29"/>
      <c r="F273" s="29"/>
    </row>
    <row r="274" spans="1:6" ht="63">
      <c r="A274" s="47" t="s">
        <v>17</v>
      </c>
      <c r="B274" s="45" t="s">
        <v>159</v>
      </c>
      <c r="C274" s="23" t="s">
        <v>18</v>
      </c>
      <c r="D274" s="46">
        <f>'2018 год Приложение  5'!E14</f>
        <v>1166.3</v>
      </c>
      <c r="E274" s="29"/>
      <c r="F274" s="29"/>
    </row>
    <row r="275" spans="1:6" ht="31.5">
      <c r="A275" s="47" t="s">
        <v>36</v>
      </c>
      <c r="B275" s="45" t="s">
        <v>160</v>
      </c>
      <c r="C275" s="45" t="s">
        <v>0</v>
      </c>
      <c r="D275" s="46">
        <f>D277+D276+D278</f>
        <v>497.49999999999994</v>
      </c>
      <c r="E275" s="29"/>
      <c r="F275" s="29"/>
    </row>
    <row r="276" spans="1:6" ht="63">
      <c r="A276" s="58" t="s">
        <v>17</v>
      </c>
      <c r="B276" s="45" t="s">
        <v>160</v>
      </c>
      <c r="C276" s="45" t="s">
        <v>18</v>
      </c>
      <c r="D276" s="46">
        <f>'2018 год Приложение  5'!E16</f>
        <v>101.6</v>
      </c>
      <c r="E276" s="29"/>
      <c r="F276" s="29"/>
    </row>
    <row r="277" spans="1:6" ht="31.5">
      <c r="A277" s="48" t="s">
        <v>15</v>
      </c>
      <c r="B277" s="45" t="s">
        <v>160</v>
      </c>
      <c r="C277" s="45" t="s">
        <v>10</v>
      </c>
      <c r="D277" s="46">
        <f>'2018 год Приложение  5'!E17</f>
        <v>392.7</v>
      </c>
      <c r="E277" s="29"/>
      <c r="F277" s="29"/>
    </row>
    <row r="278" spans="1:6" ht="15.75">
      <c r="A278" s="48" t="s">
        <v>11</v>
      </c>
      <c r="B278" s="45" t="s">
        <v>160</v>
      </c>
      <c r="C278" s="45" t="s">
        <v>14</v>
      </c>
      <c r="D278" s="46">
        <f>'2018 год Приложение  5'!E18</f>
        <v>3.2</v>
      </c>
      <c r="E278" s="29"/>
      <c r="F278" s="29"/>
    </row>
    <row r="279" spans="1:6" ht="31.5">
      <c r="A279" s="47" t="s">
        <v>37</v>
      </c>
      <c r="B279" s="45" t="s">
        <v>158</v>
      </c>
      <c r="C279" s="45" t="s">
        <v>0</v>
      </c>
      <c r="D279" s="46">
        <f>D280+D281+D282</f>
        <v>2379.8</v>
      </c>
      <c r="E279" s="29"/>
      <c r="F279" s="29"/>
    </row>
    <row r="280" spans="1:6" ht="63">
      <c r="A280" s="47" t="s">
        <v>17</v>
      </c>
      <c r="B280" s="45" t="s">
        <v>158</v>
      </c>
      <c r="C280" s="45" t="s">
        <v>18</v>
      </c>
      <c r="D280" s="46">
        <f>'2018 год Приложение  5'!E20</f>
        <v>2108.7</v>
      </c>
      <c r="E280" s="29"/>
      <c r="F280" s="29"/>
    </row>
    <row r="281" spans="1:6" ht="31.5">
      <c r="A281" s="48" t="s">
        <v>15</v>
      </c>
      <c r="B281" s="45" t="s">
        <v>158</v>
      </c>
      <c r="C281" s="23" t="s">
        <v>10</v>
      </c>
      <c r="D281" s="46">
        <f>'2018 год Приложение  5'!E21</f>
        <v>269.29999999999995</v>
      </c>
      <c r="E281" s="29"/>
      <c r="F281" s="29"/>
    </row>
    <row r="282" spans="1:6" ht="15.75">
      <c r="A282" s="48" t="s">
        <v>11</v>
      </c>
      <c r="B282" s="45" t="s">
        <v>158</v>
      </c>
      <c r="C282" s="23" t="s">
        <v>14</v>
      </c>
      <c r="D282" s="46">
        <f>'2018 год Приложение  5'!E22</f>
        <v>1.8</v>
      </c>
      <c r="E282" s="29"/>
      <c r="F282" s="29"/>
    </row>
    <row r="283" spans="1:6" ht="31.5">
      <c r="A283" s="24" t="s">
        <v>77</v>
      </c>
      <c r="B283" s="45" t="s">
        <v>156</v>
      </c>
      <c r="C283" s="70"/>
      <c r="D283" s="46">
        <f>D284</f>
        <v>13704.5</v>
      </c>
      <c r="E283" s="29"/>
      <c r="F283" s="29"/>
    </row>
    <row r="284" spans="1:6" ht="15.75">
      <c r="A284" s="50" t="s">
        <v>11</v>
      </c>
      <c r="B284" s="45" t="s">
        <v>156</v>
      </c>
      <c r="C284" s="45" t="s">
        <v>14</v>
      </c>
      <c r="D284" s="46">
        <f>'2018 год Приложение  5'!E194</f>
        <v>13704.5</v>
      </c>
      <c r="E284" s="29"/>
      <c r="F284" s="29"/>
    </row>
    <row r="285" spans="1:6" ht="47.25">
      <c r="A285" s="57" t="s">
        <v>277</v>
      </c>
      <c r="B285" s="45" t="s">
        <v>276</v>
      </c>
      <c r="C285" s="45"/>
      <c r="D285" s="46">
        <f>'2018 год Приложение  5'!E195</f>
        <v>300</v>
      </c>
      <c r="E285" s="29"/>
      <c r="F285" s="29"/>
    </row>
    <row r="286" spans="1:6" ht="31.5">
      <c r="A286" s="50" t="s">
        <v>15</v>
      </c>
      <c r="B286" s="45" t="s">
        <v>276</v>
      </c>
      <c r="C286" s="23" t="s">
        <v>10</v>
      </c>
      <c r="D286" s="46">
        <f>'2018 год Приложение  5'!E196</f>
        <v>300</v>
      </c>
      <c r="E286" s="29"/>
      <c r="F286" s="29"/>
    </row>
    <row r="287" spans="1:6" ht="47.25">
      <c r="A287" s="50" t="s">
        <v>307</v>
      </c>
      <c r="B287" s="45" t="s">
        <v>306</v>
      </c>
      <c r="C287" s="147"/>
      <c r="D287" s="46">
        <f>'2018 год Приложение  5'!E197</f>
        <v>200</v>
      </c>
      <c r="E287" s="29"/>
      <c r="F287" s="29"/>
    </row>
    <row r="288" spans="1:6" ht="31.5">
      <c r="A288" s="50" t="s">
        <v>15</v>
      </c>
      <c r="B288" s="45" t="s">
        <v>306</v>
      </c>
      <c r="C288" s="23" t="s">
        <v>10</v>
      </c>
      <c r="D288" s="46">
        <f>'2018 год Приложение  5'!E198</f>
        <v>200</v>
      </c>
      <c r="E288" s="29"/>
      <c r="F288" s="29"/>
    </row>
    <row r="289" spans="1:6" ht="31.5">
      <c r="A289" s="24" t="s">
        <v>53</v>
      </c>
      <c r="B289" s="45" t="s">
        <v>146</v>
      </c>
      <c r="C289" s="126"/>
      <c r="D289" s="125">
        <f>D290</f>
        <v>1248.2</v>
      </c>
      <c r="E289" s="29"/>
      <c r="F289" s="29"/>
    </row>
    <row r="290" spans="1:6" ht="15.75">
      <c r="A290" s="49" t="s">
        <v>48</v>
      </c>
      <c r="B290" s="45" t="s">
        <v>146</v>
      </c>
      <c r="C290" s="45" t="s">
        <v>49</v>
      </c>
      <c r="D290" s="46">
        <f>'2018 год Приложение  5'!E315</f>
        <v>1248.2</v>
      </c>
      <c r="E290" s="29"/>
      <c r="F290" s="29"/>
    </row>
    <row r="291" spans="1:6" ht="47.25">
      <c r="A291" s="43" t="s">
        <v>339</v>
      </c>
      <c r="B291" s="45" t="s">
        <v>340</v>
      </c>
      <c r="C291" s="67"/>
      <c r="D291" s="46">
        <f>D292</f>
        <v>586.9</v>
      </c>
      <c r="E291" s="29"/>
      <c r="F291" s="29"/>
    </row>
    <row r="292" spans="1:6" ht="31.5">
      <c r="A292" s="50" t="s">
        <v>15</v>
      </c>
      <c r="B292" s="45" t="s">
        <v>340</v>
      </c>
      <c r="C292" s="23" t="s">
        <v>10</v>
      </c>
      <c r="D292" s="46">
        <f>'2018 год Приложение  5'!E200</f>
        <v>586.9</v>
      </c>
      <c r="E292" s="29"/>
      <c r="F292" s="29"/>
    </row>
    <row r="293" spans="1:6" ht="47.25">
      <c r="A293" s="50" t="s">
        <v>52</v>
      </c>
      <c r="B293" s="45" t="s">
        <v>147</v>
      </c>
      <c r="C293" s="23"/>
      <c r="D293" s="46">
        <f>D294</f>
        <v>128.9</v>
      </c>
      <c r="E293" s="29"/>
      <c r="F293" s="29"/>
    </row>
    <row r="294" spans="1:6" ht="15.75">
      <c r="A294" s="49" t="s">
        <v>48</v>
      </c>
      <c r="B294" s="45" t="s">
        <v>147</v>
      </c>
      <c r="C294" s="45" t="s">
        <v>49</v>
      </c>
      <c r="D294" s="46">
        <f>'2018 год Приложение  5'!E317</f>
        <v>128.9</v>
      </c>
      <c r="E294" s="29"/>
      <c r="F294" s="29"/>
    </row>
    <row r="295" spans="1:6" ht="63">
      <c r="A295" s="50" t="s">
        <v>283</v>
      </c>
      <c r="B295" s="45" t="s">
        <v>278</v>
      </c>
      <c r="C295" s="45"/>
      <c r="D295" s="46">
        <f>D296</f>
        <v>1071.1</v>
      </c>
      <c r="E295" s="29"/>
      <c r="F295" s="29"/>
    </row>
    <row r="296" spans="1:6" ht="31.5">
      <c r="A296" s="86" t="s">
        <v>12</v>
      </c>
      <c r="B296" s="45" t="s">
        <v>278</v>
      </c>
      <c r="C296" s="45" t="s">
        <v>13</v>
      </c>
      <c r="D296" s="46">
        <f>'2018 год Приложение  5'!E235</f>
        <v>1071.1</v>
      </c>
      <c r="E296" s="29"/>
      <c r="F296" s="29"/>
    </row>
    <row r="297" spans="1:6" ht="47.25">
      <c r="A297" s="50" t="s">
        <v>78</v>
      </c>
      <c r="B297" s="45" t="s">
        <v>157</v>
      </c>
      <c r="C297" s="45"/>
      <c r="D297" s="46">
        <f>D298</f>
        <v>607.2</v>
      </c>
      <c r="E297" s="29"/>
      <c r="F297" s="29"/>
    </row>
    <row r="298" spans="1:6" ht="15.75">
      <c r="A298" s="50" t="s">
        <v>31</v>
      </c>
      <c r="B298" s="45" t="s">
        <v>157</v>
      </c>
      <c r="C298" s="45" t="s">
        <v>19</v>
      </c>
      <c r="D298" s="46">
        <f>'2018 год Приложение  5'!E202</f>
        <v>607.2</v>
      </c>
      <c r="E298" s="29"/>
      <c r="F298" s="29"/>
    </row>
    <row r="299" spans="1:6" ht="78.75">
      <c r="A299" s="90" t="s">
        <v>284</v>
      </c>
      <c r="B299" s="54" t="s">
        <v>151</v>
      </c>
      <c r="C299" s="55"/>
      <c r="D299" s="51">
        <f>D300</f>
        <v>3</v>
      </c>
      <c r="E299" s="29"/>
      <c r="F299" s="29"/>
    </row>
    <row r="300" spans="1:6" ht="31.5">
      <c r="A300" s="57" t="s">
        <v>15</v>
      </c>
      <c r="B300" s="54" t="s">
        <v>151</v>
      </c>
      <c r="C300" s="55">
        <v>200</v>
      </c>
      <c r="D300" s="46">
        <f>'2018 год Приложение  5'!E319</f>
        <v>3</v>
      </c>
      <c r="E300" s="29"/>
      <c r="F300" s="29"/>
    </row>
    <row r="301" spans="1:6" ht="157.5">
      <c r="A301" s="87" t="s">
        <v>285</v>
      </c>
      <c r="B301" s="116" t="s">
        <v>152</v>
      </c>
      <c r="C301" s="117"/>
      <c r="D301" s="51">
        <f>D302</f>
        <v>3</v>
      </c>
      <c r="E301" s="29"/>
      <c r="F301" s="29"/>
    </row>
    <row r="302" spans="1:6" ht="31.5">
      <c r="A302" s="57" t="s">
        <v>15</v>
      </c>
      <c r="B302" s="116" t="s">
        <v>152</v>
      </c>
      <c r="C302" s="118">
        <v>200</v>
      </c>
      <c r="D302" s="46">
        <f>'2018 год Приложение  5'!E321</f>
        <v>3</v>
      </c>
      <c r="E302" s="29"/>
      <c r="F302" s="29"/>
    </row>
    <row r="303" spans="1:6" ht="31.5">
      <c r="A303" s="24" t="s">
        <v>50</v>
      </c>
      <c r="B303" s="116" t="s">
        <v>153</v>
      </c>
      <c r="C303" s="52"/>
      <c r="D303" s="51">
        <f>D304</f>
        <v>1600.3</v>
      </c>
      <c r="E303" s="29"/>
      <c r="F303" s="29"/>
    </row>
    <row r="304" spans="1:6" ht="15.75">
      <c r="A304" s="50" t="s">
        <v>48</v>
      </c>
      <c r="B304" s="116" t="s">
        <v>153</v>
      </c>
      <c r="C304" s="45" t="s">
        <v>49</v>
      </c>
      <c r="D304" s="46">
        <f>'2018 год Приложение  5'!E323</f>
        <v>1600.3</v>
      </c>
      <c r="E304" s="29"/>
      <c r="F304" s="29"/>
    </row>
    <row r="305" spans="1:6" ht="90">
      <c r="A305" s="88" t="s">
        <v>286</v>
      </c>
      <c r="B305" s="116" t="s">
        <v>154</v>
      </c>
      <c r="C305" s="53"/>
      <c r="D305" s="51">
        <f>D306</f>
        <v>178.2</v>
      </c>
      <c r="E305" s="29"/>
      <c r="F305" s="29"/>
    </row>
    <row r="306" spans="1:6" ht="15.75">
      <c r="A306" s="50" t="s">
        <v>48</v>
      </c>
      <c r="B306" s="116" t="s">
        <v>154</v>
      </c>
      <c r="C306" s="45" t="s">
        <v>49</v>
      </c>
      <c r="D306" s="46">
        <f>'2018 год Приложение  5'!E325</f>
        <v>178.2</v>
      </c>
      <c r="E306" s="29"/>
      <c r="F306" s="29"/>
    </row>
    <row r="307" spans="1:6" ht="120">
      <c r="A307" s="56" t="s">
        <v>280</v>
      </c>
      <c r="B307" s="116" t="s">
        <v>155</v>
      </c>
      <c r="C307" s="53"/>
      <c r="D307" s="51">
        <f>D308</f>
        <v>7</v>
      </c>
      <c r="E307" s="29"/>
      <c r="F307" s="29"/>
    </row>
    <row r="308" spans="1:6" ht="31.5">
      <c r="A308" s="50" t="s">
        <v>15</v>
      </c>
      <c r="B308" s="116" t="s">
        <v>155</v>
      </c>
      <c r="C308" s="45" t="s">
        <v>10</v>
      </c>
      <c r="D308" s="46">
        <f>'2018 год Приложение  5'!E327</f>
        <v>7</v>
      </c>
      <c r="E308" s="29"/>
      <c r="F308" s="29"/>
    </row>
    <row r="309" spans="1:6" ht="31.5">
      <c r="A309" s="24" t="s">
        <v>134</v>
      </c>
      <c r="B309" s="45" t="s">
        <v>149</v>
      </c>
      <c r="C309" s="45" t="s">
        <v>0</v>
      </c>
      <c r="D309" s="51">
        <f>D310</f>
        <v>3500</v>
      </c>
      <c r="E309" s="29"/>
      <c r="F309" s="29"/>
    </row>
    <row r="310" spans="1:6" ht="15.75">
      <c r="A310" s="50" t="s">
        <v>48</v>
      </c>
      <c r="B310" s="45" t="s">
        <v>149</v>
      </c>
      <c r="C310" s="45" t="s">
        <v>49</v>
      </c>
      <c r="D310" s="46">
        <f>'2018 год Приложение  5'!E329</f>
        <v>3500</v>
      </c>
      <c r="E310" s="29"/>
      <c r="F310" s="29"/>
    </row>
    <row r="311" spans="1:6" ht="31.5">
      <c r="A311" s="86" t="s">
        <v>51</v>
      </c>
      <c r="B311" s="45" t="s">
        <v>150</v>
      </c>
      <c r="C311" s="52"/>
      <c r="D311" s="51">
        <f>D312</f>
        <v>19917.2</v>
      </c>
      <c r="E311" s="29"/>
      <c r="F311" s="29"/>
    </row>
    <row r="312" spans="1:6" ht="15.75">
      <c r="A312" s="50" t="s">
        <v>48</v>
      </c>
      <c r="B312" s="45" t="s">
        <v>150</v>
      </c>
      <c r="C312" s="45" t="s">
        <v>49</v>
      </c>
      <c r="D312" s="46">
        <f>'2018 год Приложение  5'!E331</f>
        <v>19917.2</v>
      </c>
      <c r="E312" s="29"/>
      <c r="F312" s="29"/>
    </row>
    <row r="313" spans="1:6" ht="47.25">
      <c r="A313" s="91" t="s">
        <v>67</v>
      </c>
      <c r="B313" s="64" t="s">
        <v>161</v>
      </c>
      <c r="C313" s="64"/>
      <c r="D313" s="92">
        <f>D314</f>
        <v>400</v>
      </c>
      <c r="E313" s="29"/>
      <c r="F313" s="29"/>
    </row>
    <row r="314" spans="1:6" ht="15.75">
      <c r="A314" s="178" t="s">
        <v>11</v>
      </c>
      <c r="B314" s="64" t="s">
        <v>161</v>
      </c>
      <c r="C314" s="64">
        <v>800</v>
      </c>
      <c r="D314" s="179">
        <f>'2018 год Приложение  5'!E204</f>
        <v>400</v>
      </c>
      <c r="E314" s="29"/>
      <c r="F314" s="29"/>
    </row>
    <row r="315" spans="1:4" ht="35.25" customHeight="1">
      <c r="A315" s="91" t="s">
        <v>344</v>
      </c>
      <c r="B315" s="64" t="s">
        <v>343</v>
      </c>
      <c r="C315" s="64"/>
      <c r="D315" s="92">
        <f>D316</f>
        <v>19790.7</v>
      </c>
    </row>
    <row r="316" spans="1:4" ht="27" customHeight="1">
      <c r="A316" s="178" t="s">
        <v>11</v>
      </c>
      <c r="B316" s="64" t="s">
        <v>343</v>
      </c>
      <c r="C316" s="64">
        <v>800</v>
      </c>
      <c r="D316" s="179">
        <f>'2018 год Приложение  5'!E333</f>
        <v>19790.7</v>
      </c>
    </row>
  </sheetData>
  <sheetProtection/>
  <autoFilter ref="A9:D316"/>
  <mergeCells count="7">
    <mergeCell ref="C1:D1"/>
    <mergeCell ref="B2:D2"/>
    <mergeCell ref="A5:D5"/>
    <mergeCell ref="A7:A8"/>
    <mergeCell ref="D7:D8"/>
    <mergeCell ref="B7:B8"/>
    <mergeCell ref="C7:C8"/>
  </mergeCells>
  <printOptions horizontalCentered="1"/>
  <pageMargins left="0.984251968503937" right="0.5905511811023623" top="0.3937007874015748" bottom="0.3937007874015748" header="0.3937007874015748" footer="0.3937007874015748"/>
  <pageSetup fitToHeight="0" horizontalDpi="600" verticalDpi="600" orientation="portrait" paperSize="9" scale="81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1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7.57421875" style="0" customWidth="1"/>
    <col min="2" max="2" width="17.00390625" style="0" customWidth="1"/>
    <col min="4" max="4" width="15.28125" style="0" customWidth="1"/>
    <col min="5" max="5" width="16.421875" style="0" customWidth="1"/>
    <col min="6" max="6" width="11.8515625" style="0" customWidth="1"/>
    <col min="7" max="7" width="12.28125" style="0" customWidth="1"/>
  </cols>
  <sheetData>
    <row r="1" spans="1:5" ht="15.75">
      <c r="A1" s="21"/>
      <c r="B1" s="227" t="s">
        <v>312</v>
      </c>
      <c r="C1" s="227"/>
      <c r="D1" s="227"/>
      <c r="E1" s="227"/>
    </row>
    <row r="2" spans="1:5" ht="24" customHeight="1">
      <c r="A2" s="21"/>
      <c r="B2" s="220" t="s">
        <v>379</v>
      </c>
      <c r="C2" s="220"/>
      <c r="D2" s="220"/>
      <c r="E2" s="220"/>
    </row>
    <row r="3" spans="1:5" ht="12.75">
      <c r="A3" s="21"/>
      <c r="B3" s="21"/>
      <c r="C3" s="21"/>
      <c r="D3" s="21"/>
      <c r="E3" s="21"/>
    </row>
    <row r="4" spans="1:5" ht="18.75">
      <c r="A4" s="5"/>
      <c r="B4" s="6"/>
      <c r="C4" s="6"/>
      <c r="D4" s="6"/>
      <c r="E4" s="21"/>
    </row>
    <row r="5" spans="1:5" ht="68.25" customHeight="1">
      <c r="A5" s="228" t="s">
        <v>338</v>
      </c>
      <c r="B5" s="228"/>
      <c r="C5" s="228"/>
      <c r="D5" s="228"/>
      <c r="E5" s="228"/>
    </row>
    <row r="6" spans="1:5" ht="15.75">
      <c r="A6" s="1" t="s">
        <v>0</v>
      </c>
      <c r="B6" s="1" t="s">
        <v>0</v>
      </c>
      <c r="C6" s="1" t="s">
        <v>0</v>
      </c>
      <c r="D6" s="2"/>
      <c r="E6" s="21"/>
    </row>
    <row r="7" spans="1:5" ht="15.75">
      <c r="A7" s="222" t="s">
        <v>3</v>
      </c>
      <c r="B7" s="225" t="s">
        <v>1</v>
      </c>
      <c r="C7" s="225" t="s">
        <v>2</v>
      </c>
      <c r="D7" s="7" t="s">
        <v>313</v>
      </c>
      <c r="E7" s="7" t="s">
        <v>334</v>
      </c>
    </row>
    <row r="8" spans="1:5" ht="25.5">
      <c r="A8" s="223"/>
      <c r="B8" s="226"/>
      <c r="C8" s="226"/>
      <c r="D8" s="148" t="s">
        <v>9</v>
      </c>
      <c r="E8" s="148" t="s">
        <v>9</v>
      </c>
    </row>
    <row r="9" spans="1:5" ht="12.75">
      <c r="A9" s="27" t="s">
        <v>4</v>
      </c>
      <c r="B9" s="27" t="s">
        <v>5</v>
      </c>
      <c r="C9" s="27" t="s">
        <v>6</v>
      </c>
      <c r="D9" s="27" t="s">
        <v>7</v>
      </c>
      <c r="E9" s="27">
        <v>5</v>
      </c>
    </row>
    <row r="10" spans="1:7" ht="18.75">
      <c r="A10" s="31" t="s">
        <v>8</v>
      </c>
      <c r="B10" s="7" t="s">
        <v>0</v>
      </c>
      <c r="C10" s="7" t="s">
        <v>0</v>
      </c>
      <c r="D10" s="8">
        <f>D11+D22+D31+D66+D111+D131+D140+D203+D221+D237</f>
        <v>1581417.8999999997</v>
      </c>
      <c r="E10" s="8">
        <f>E11+E22+E31+E66+E111+E131+E140+E203+E221+E237</f>
        <v>1541019.5</v>
      </c>
      <c r="F10" s="124">
        <f>D10-'2019-2020 Приложение 6'!E9</f>
        <v>0</v>
      </c>
      <c r="G10" s="124">
        <f>E10-'2019-2020 Приложение 6'!F9</f>
        <v>0</v>
      </c>
    </row>
    <row r="11" spans="1:5" ht="31.5">
      <c r="A11" s="32" t="s">
        <v>72</v>
      </c>
      <c r="B11" s="33" t="s">
        <v>144</v>
      </c>
      <c r="C11" s="33" t="s">
        <v>0</v>
      </c>
      <c r="D11" s="34">
        <f>D15+D12</f>
        <v>869.3</v>
      </c>
      <c r="E11" s="34">
        <f>E15+E12</f>
        <v>869.3</v>
      </c>
    </row>
    <row r="12" spans="1:5" ht="31.5">
      <c r="A12" s="15" t="s">
        <v>345</v>
      </c>
      <c r="B12" s="13" t="s">
        <v>346</v>
      </c>
      <c r="C12" s="13" t="s">
        <v>0</v>
      </c>
      <c r="D12" s="14">
        <f>D13</f>
        <v>100</v>
      </c>
      <c r="E12" s="14">
        <f>E13</f>
        <v>100</v>
      </c>
    </row>
    <row r="13" spans="1:5" ht="31.5">
      <c r="A13" s="48" t="s">
        <v>370</v>
      </c>
      <c r="B13" s="17" t="s">
        <v>364</v>
      </c>
      <c r="C13" s="45"/>
      <c r="D13" s="22">
        <f>D14</f>
        <v>100</v>
      </c>
      <c r="E13" s="22">
        <f>E14</f>
        <v>100</v>
      </c>
    </row>
    <row r="14" spans="1:5" ht="31.5">
      <c r="A14" s="138" t="s">
        <v>15</v>
      </c>
      <c r="B14" s="17" t="s">
        <v>364</v>
      </c>
      <c r="C14" s="45" t="s">
        <v>10</v>
      </c>
      <c r="D14" s="22">
        <f>'2019-2020 Приложение 6'!E26</f>
        <v>100</v>
      </c>
      <c r="E14" s="22">
        <f>'2019-2020 Приложение 6'!F26</f>
        <v>100</v>
      </c>
    </row>
    <row r="15" spans="1:5" ht="47.25">
      <c r="A15" s="15" t="s">
        <v>73</v>
      </c>
      <c r="B15" s="13" t="s">
        <v>145</v>
      </c>
      <c r="C15" s="13" t="s">
        <v>0</v>
      </c>
      <c r="D15" s="14">
        <f>D18+D16+D20</f>
        <v>769.3</v>
      </c>
      <c r="E15" s="14">
        <f>E18+E16+E20</f>
        <v>769.3</v>
      </c>
    </row>
    <row r="16" spans="1:5" ht="31.5">
      <c r="A16" s="48" t="s">
        <v>348</v>
      </c>
      <c r="B16" s="17" t="s">
        <v>347</v>
      </c>
      <c r="C16" s="45"/>
      <c r="D16" s="22">
        <f>'2019-2020 Приложение 6'!E28</f>
        <v>180</v>
      </c>
      <c r="E16" s="22">
        <f>'2019-2020 Приложение 6'!F28</f>
        <v>180</v>
      </c>
    </row>
    <row r="17" spans="1:5" ht="31.5">
      <c r="A17" s="138" t="s">
        <v>15</v>
      </c>
      <c r="B17" s="17" t="s">
        <v>347</v>
      </c>
      <c r="C17" s="45" t="s">
        <v>10</v>
      </c>
      <c r="D17" s="22">
        <f>'2019-2020 Приложение 6'!E29</f>
        <v>180</v>
      </c>
      <c r="E17" s="22">
        <f>'2019-2020 Приложение 6'!F29</f>
        <v>180</v>
      </c>
    </row>
    <row r="18" spans="1:5" ht="31.5">
      <c r="A18" s="48" t="s">
        <v>349</v>
      </c>
      <c r="B18" s="17" t="s">
        <v>366</v>
      </c>
      <c r="C18" s="45"/>
      <c r="D18" s="22">
        <f>'2019-2020 Приложение 6'!E30</f>
        <v>119.3</v>
      </c>
      <c r="E18" s="22">
        <f>'2019-2020 Приложение 6'!F30</f>
        <v>119.3</v>
      </c>
    </row>
    <row r="19" spans="1:5" ht="31.5">
      <c r="A19" s="138" t="s">
        <v>15</v>
      </c>
      <c r="B19" s="17" t="s">
        <v>366</v>
      </c>
      <c r="C19" s="45" t="s">
        <v>10</v>
      </c>
      <c r="D19" s="22">
        <f>'2019-2020 Приложение 6'!E31</f>
        <v>119.3</v>
      </c>
      <c r="E19" s="22">
        <f>'2019-2020 Приложение 6'!F31</f>
        <v>119.3</v>
      </c>
    </row>
    <row r="20" spans="1:5" ht="63">
      <c r="A20" s="48" t="s">
        <v>299</v>
      </c>
      <c r="B20" s="17" t="s">
        <v>365</v>
      </c>
      <c r="C20" s="45"/>
      <c r="D20" s="22">
        <f>'2019-2020 Приложение 6'!E32</f>
        <v>470</v>
      </c>
      <c r="E20" s="22">
        <f>'2019-2020 Приложение 6'!F32</f>
        <v>470</v>
      </c>
    </row>
    <row r="21" spans="1:5" ht="31.5">
      <c r="A21" s="138" t="s">
        <v>15</v>
      </c>
      <c r="B21" s="17" t="s">
        <v>365</v>
      </c>
      <c r="C21" s="45" t="s">
        <v>10</v>
      </c>
      <c r="D21" s="22">
        <f>'2019-2020 Приложение 6'!E33</f>
        <v>470</v>
      </c>
      <c r="E21" s="22">
        <f>'2019-2020 Приложение 6'!F33</f>
        <v>470</v>
      </c>
    </row>
    <row r="22" spans="1:5" ht="47.25">
      <c r="A22" s="32" t="s">
        <v>74</v>
      </c>
      <c r="B22" s="33" t="s">
        <v>207</v>
      </c>
      <c r="C22" s="33" t="s">
        <v>0</v>
      </c>
      <c r="D22" s="34">
        <f>D23+D28</f>
        <v>375</v>
      </c>
      <c r="E22" s="34">
        <f>E23+E28</f>
        <v>120</v>
      </c>
    </row>
    <row r="23" spans="1:5" ht="31.5">
      <c r="A23" s="15" t="s">
        <v>91</v>
      </c>
      <c r="B23" s="13" t="s">
        <v>208</v>
      </c>
      <c r="C23" s="13" t="s">
        <v>0</v>
      </c>
      <c r="D23" s="14">
        <f>+D24+D26</f>
        <v>120</v>
      </c>
      <c r="E23" s="14">
        <f>+E24+E26</f>
        <v>120</v>
      </c>
    </row>
    <row r="24" spans="1:5" ht="15.75">
      <c r="A24" s="16" t="s">
        <v>26</v>
      </c>
      <c r="B24" s="9" t="s">
        <v>209</v>
      </c>
      <c r="C24" s="17"/>
      <c r="D24" s="10">
        <f>D25</f>
        <v>100</v>
      </c>
      <c r="E24" s="10">
        <f>E25</f>
        <v>100</v>
      </c>
    </row>
    <row r="25" spans="1:5" ht="31.5">
      <c r="A25" s="60" t="s">
        <v>15</v>
      </c>
      <c r="B25" s="9" t="s">
        <v>209</v>
      </c>
      <c r="C25" s="45" t="s">
        <v>10</v>
      </c>
      <c r="D25" s="22">
        <f>'2019-2020 Приложение 6'!E37</f>
        <v>100</v>
      </c>
      <c r="E25" s="22">
        <f>'2019-2020 Приложение 6'!F37</f>
        <v>100</v>
      </c>
    </row>
    <row r="26" spans="1:5" ht="63">
      <c r="A26" s="16" t="s">
        <v>27</v>
      </c>
      <c r="B26" s="9" t="s">
        <v>210</v>
      </c>
      <c r="C26" s="17"/>
      <c r="D26" s="10">
        <f>D27</f>
        <v>20</v>
      </c>
      <c r="E26" s="10">
        <f>E27</f>
        <v>20</v>
      </c>
    </row>
    <row r="27" spans="1:5" ht="15.75">
      <c r="A27" s="60" t="s">
        <v>11</v>
      </c>
      <c r="B27" s="9" t="s">
        <v>210</v>
      </c>
      <c r="C27" s="45" t="s">
        <v>14</v>
      </c>
      <c r="D27" s="22">
        <f>'2019-2020 Приложение 6'!E39</f>
        <v>20</v>
      </c>
      <c r="E27" s="22">
        <f>'2019-2020 Приложение 6'!F39</f>
        <v>20</v>
      </c>
    </row>
    <row r="28" spans="1:5" ht="31.5">
      <c r="A28" s="149" t="s">
        <v>314</v>
      </c>
      <c r="B28" s="150" t="s">
        <v>211</v>
      </c>
      <c r="C28" s="150" t="s">
        <v>0</v>
      </c>
      <c r="D28" s="151">
        <f>D29</f>
        <v>255</v>
      </c>
      <c r="E28" s="151">
        <f>E29</f>
        <v>0</v>
      </c>
    </row>
    <row r="29" spans="1:5" ht="31.5">
      <c r="A29" s="25" t="s">
        <v>315</v>
      </c>
      <c r="B29" s="23" t="s">
        <v>316</v>
      </c>
      <c r="C29" s="23"/>
      <c r="D29" s="22">
        <f>D30</f>
        <v>255</v>
      </c>
      <c r="E29" s="22">
        <f>E30</f>
        <v>0</v>
      </c>
    </row>
    <row r="30" spans="1:5" ht="47.25">
      <c r="A30" s="50" t="s">
        <v>317</v>
      </c>
      <c r="B30" s="23" t="s">
        <v>316</v>
      </c>
      <c r="C30" s="23" t="s">
        <v>28</v>
      </c>
      <c r="D30" s="22">
        <f>'2019-2020 Приложение 6'!E42</f>
        <v>255</v>
      </c>
      <c r="E30" s="22">
        <f>'2019-2020 Приложение 6'!F42</f>
        <v>0</v>
      </c>
    </row>
    <row r="31" spans="1:5" ht="47.25">
      <c r="A31" s="152" t="s">
        <v>75</v>
      </c>
      <c r="B31" s="36" t="s">
        <v>242</v>
      </c>
      <c r="C31" s="36" t="s">
        <v>0</v>
      </c>
      <c r="D31" s="34">
        <f>D32+D39+D56+D61</f>
        <v>45399.9</v>
      </c>
      <c r="E31" s="34">
        <f>E32+E39+E56+E61</f>
        <v>35665.9</v>
      </c>
    </row>
    <row r="32" spans="1:5" ht="47.25">
      <c r="A32" s="15" t="s">
        <v>89</v>
      </c>
      <c r="B32" s="13" t="s">
        <v>243</v>
      </c>
      <c r="C32" s="13" t="s">
        <v>0</v>
      </c>
      <c r="D32" s="14">
        <f>D33+D35+D37</f>
        <v>29736</v>
      </c>
      <c r="E32" s="14">
        <f>E33+E35+E37</f>
        <v>18930</v>
      </c>
    </row>
    <row r="33" spans="1:5" ht="31.5">
      <c r="A33" s="44" t="s">
        <v>68</v>
      </c>
      <c r="B33" s="17" t="s">
        <v>244</v>
      </c>
      <c r="C33" s="17"/>
      <c r="D33" s="22">
        <f>D34</f>
        <v>4800</v>
      </c>
      <c r="E33" s="22">
        <f>E34</f>
        <v>4800</v>
      </c>
    </row>
    <row r="34" spans="1:5" ht="31.5">
      <c r="A34" s="60" t="s">
        <v>15</v>
      </c>
      <c r="B34" s="17" t="s">
        <v>244</v>
      </c>
      <c r="C34" s="45" t="s">
        <v>10</v>
      </c>
      <c r="D34" s="22">
        <f>'2019-2020 Приложение 6'!E46</f>
        <v>4800</v>
      </c>
      <c r="E34" s="22">
        <f>'2019-2020 Приложение 6'!F46</f>
        <v>4800</v>
      </c>
    </row>
    <row r="35" spans="1:5" ht="31.5">
      <c r="A35" s="57" t="s">
        <v>54</v>
      </c>
      <c r="B35" s="17" t="s">
        <v>245</v>
      </c>
      <c r="C35" s="23"/>
      <c r="D35" s="22">
        <f>D36</f>
        <v>19436</v>
      </c>
      <c r="E35" s="22">
        <f>E36</f>
        <v>7630</v>
      </c>
    </row>
    <row r="36" spans="1:5" ht="31.5">
      <c r="A36" s="57" t="s">
        <v>15</v>
      </c>
      <c r="B36" s="17" t="s">
        <v>245</v>
      </c>
      <c r="C36" s="23" t="s">
        <v>10</v>
      </c>
      <c r="D36" s="22">
        <f>'2019-2020 Приложение 6'!E48</f>
        <v>19436</v>
      </c>
      <c r="E36" s="22">
        <f>'2019-2020 Приложение 6'!F48</f>
        <v>7630</v>
      </c>
    </row>
    <row r="37" spans="1:5" ht="63">
      <c r="A37" s="25" t="s">
        <v>84</v>
      </c>
      <c r="B37" s="45" t="s">
        <v>254</v>
      </c>
      <c r="C37" s="67"/>
      <c r="D37" s="22">
        <f>D38</f>
        <v>5500</v>
      </c>
      <c r="E37" s="22">
        <f>E38</f>
        <v>6500</v>
      </c>
    </row>
    <row r="38" spans="1:5" ht="15.75">
      <c r="A38" s="60" t="s">
        <v>11</v>
      </c>
      <c r="B38" s="45" t="s">
        <v>254</v>
      </c>
      <c r="C38" s="23" t="s">
        <v>14</v>
      </c>
      <c r="D38" s="22">
        <f>'2019-2020 Приложение 6'!E50</f>
        <v>5500</v>
      </c>
      <c r="E38" s="22">
        <f>'2019-2020 Приложение 6'!F50</f>
        <v>6500</v>
      </c>
    </row>
    <row r="39" spans="1:5" ht="15.75">
      <c r="A39" s="15" t="s">
        <v>69</v>
      </c>
      <c r="B39" s="13" t="s">
        <v>247</v>
      </c>
      <c r="C39" s="13" t="s">
        <v>0</v>
      </c>
      <c r="D39" s="14">
        <f>D40+D42+D46+D50+D54+D44+D52+D48</f>
        <v>13653</v>
      </c>
      <c r="E39" s="14">
        <f>E40+E42+E46+E50+E54+E44+E52+E48</f>
        <v>13983.3</v>
      </c>
    </row>
    <row r="40" spans="1:5" ht="47.25">
      <c r="A40" s="44" t="s">
        <v>42</v>
      </c>
      <c r="B40" s="38" t="s">
        <v>248</v>
      </c>
      <c r="C40" s="67"/>
      <c r="D40" s="22">
        <f>D41</f>
        <v>1836.4</v>
      </c>
      <c r="E40" s="22">
        <f>E41</f>
        <v>1836.4</v>
      </c>
    </row>
    <row r="41" spans="1:5" ht="31.5">
      <c r="A41" s="60" t="s">
        <v>15</v>
      </c>
      <c r="B41" s="38" t="s">
        <v>248</v>
      </c>
      <c r="C41" s="23" t="s">
        <v>10</v>
      </c>
      <c r="D41" s="22">
        <f>'2019-2020 Приложение 6'!E53</f>
        <v>1836.4</v>
      </c>
      <c r="E41" s="22">
        <f>'2019-2020 Приложение 6'!F53</f>
        <v>1836.4</v>
      </c>
    </row>
    <row r="42" spans="1:5" ht="47.25">
      <c r="A42" s="44" t="s">
        <v>42</v>
      </c>
      <c r="B42" s="17" t="s">
        <v>258</v>
      </c>
      <c r="C42" s="38"/>
      <c r="D42" s="39">
        <f>D43</f>
        <v>2277</v>
      </c>
      <c r="E42" s="39">
        <f>E43</f>
        <v>2277</v>
      </c>
    </row>
    <row r="43" spans="1:5" ht="31.5">
      <c r="A43" s="60" t="s">
        <v>15</v>
      </c>
      <c r="B43" s="17" t="s">
        <v>258</v>
      </c>
      <c r="C43" s="23" t="s">
        <v>10</v>
      </c>
      <c r="D43" s="22">
        <f>'2019-2020 Приложение 6'!E55</f>
        <v>2277</v>
      </c>
      <c r="E43" s="22">
        <f>'2019-2020 Приложение 6'!F55</f>
        <v>2277</v>
      </c>
    </row>
    <row r="44" spans="1:5" ht="31.5">
      <c r="A44" s="43" t="s">
        <v>43</v>
      </c>
      <c r="B44" s="23" t="s">
        <v>249</v>
      </c>
      <c r="C44" s="23"/>
      <c r="D44" s="22">
        <f>D45</f>
        <v>400</v>
      </c>
      <c r="E44" s="22">
        <f>E45</f>
        <v>400</v>
      </c>
    </row>
    <row r="45" spans="1:5" ht="31.5">
      <c r="A45" s="77" t="s">
        <v>15</v>
      </c>
      <c r="B45" s="23" t="s">
        <v>249</v>
      </c>
      <c r="C45" s="23" t="s">
        <v>10</v>
      </c>
      <c r="D45" s="22">
        <f>'2019-2020 Приложение 6'!E57</f>
        <v>400</v>
      </c>
      <c r="E45" s="22">
        <f>'2019-2020 Приложение 6'!F57</f>
        <v>400</v>
      </c>
    </row>
    <row r="46" spans="1:5" ht="31.5">
      <c r="A46" s="43" t="s">
        <v>43</v>
      </c>
      <c r="B46" s="9" t="s">
        <v>259</v>
      </c>
      <c r="C46" s="67"/>
      <c r="D46" s="22">
        <f>D47</f>
        <v>4400</v>
      </c>
      <c r="E46" s="22">
        <f>E47</f>
        <v>4400</v>
      </c>
    </row>
    <row r="47" spans="1:5" ht="31.5">
      <c r="A47" s="60" t="s">
        <v>15</v>
      </c>
      <c r="B47" s="9" t="s">
        <v>259</v>
      </c>
      <c r="C47" s="23" t="s">
        <v>10</v>
      </c>
      <c r="D47" s="22">
        <f>'2019-2020 Приложение 6'!E59</f>
        <v>4400</v>
      </c>
      <c r="E47" s="22">
        <f>'2019-2020 Приложение 6'!F59</f>
        <v>4400</v>
      </c>
    </row>
    <row r="48" spans="1:5" ht="47.25">
      <c r="A48" s="48" t="s">
        <v>305</v>
      </c>
      <c r="B48" s="17" t="s">
        <v>318</v>
      </c>
      <c r="C48" s="45"/>
      <c r="D48" s="22">
        <f>D49</f>
        <v>2039.6</v>
      </c>
      <c r="E48" s="22">
        <f>E49</f>
        <v>2369.9</v>
      </c>
    </row>
    <row r="49" spans="1:5" ht="31.5">
      <c r="A49" s="77" t="s">
        <v>15</v>
      </c>
      <c r="B49" s="17" t="s">
        <v>318</v>
      </c>
      <c r="C49" s="45" t="s">
        <v>10</v>
      </c>
      <c r="D49" s="22">
        <f>'2019-2020 Приложение 6'!E61</f>
        <v>2039.6</v>
      </c>
      <c r="E49" s="22">
        <f>'2019-2020 Приложение 6'!F61</f>
        <v>2369.9</v>
      </c>
    </row>
    <row r="50" spans="1:5" ht="31.5">
      <c r="A50" s="43" t="s">
        <v>44</v>
      </c>
      <c r="B50" s="38" t="s">
        <v>250</v>
      </c>
      <c r="C50" s="67"/>
      <c r="D50" s="22">
        <f>D51</f>
        <v>1950</v>
      </c>
      <c r="E50" s="22">
        <f>E51</f>
        <v>1950</v>
      </c>
    </row>
    <row r="51" spans="1:5" ht="31.5">
      <c r="A51" s="60" t="s">
        <v>15</v>
      </c>
      <c r="B51" s="38" t="s">
        <v>250</v>
      </c>
      <c r="C51" s="23" t="s">
        <v>10</v>
      </c>
      <c r="D51" s="22">
        <f>'2019-2020 Приложение 6'!E63</f>
        <v>1950</v>
      </c>
      <c r="E51" s="22">
        <f>'2019-2020 Приложение 6'!F63</f>
        <v>1950</v>
      </c>
    </row>
    <row r="52" spans="1:5" ht="15.75">
      <c r="A52" s="48" t="s">
        <v>310</v>
      </c>
      <c r="B52" s="17" t="s">
        <v>309</v>
      </c>
      <c r="C52" s="45"/>
      <c r="D52" s="22">
        <f>'2019-2020 Приложение 6'!E64</f>
        <v>450</v>
      </c>
      <c r="E52" s="22">
        <f>'2019-2020 Приложение 6'!F64</f>
        <v>450</v>
      </c>
    </row>
    <row r="53" spans="1:5" ht="31.5">
      <c r="A53" s="48" t="s">
        <v>15</v>
      </c>
      <c r="B53" s="17" t="s">
        <v>309</v>
      </c>
      <c r="C53" s="45" t="s">
        <v>10</v>
      </c>
      <c r="D53" s="22">
        <f>'2019-2020 Приложение 6'!E65</f>
        <v>450</v>
      </c>
      <c r="E53" s="22">
        <f>'2019-2020 Приложение 6'!F65</f>
        <v>450</v>
      </c>
    </row>
    <row r="54" spans="1:5" ht="78.75">
      <c r="A54" s="43" t="s">
        <v>45</v>
      </c>
      <c r="B54" s="38" t="s">
        <v>260</v>
      </c>
      <c r="C54" s="67"/>
      <c r="D54" s="22">
        <f>D55</f>
        <v>300</v>
      </c>
      <c r="E54" s="22">
        <f>E55</f>
        <v>300</v>
      </c>
    </row>
    <row r="55" spans="1:5" ht="15.75">
      <c r="A55" s="60" t="s">
        <v>11</v>
      </c>
      <c r="B55" s="38" t="s">
        <v>260</v>
      </c>
      <c r="C55" s="23" t="s">
        <v>14</v>
      </c>
      <c r="D55" s="22">
        <f>'2019-2020 Приложение 6'!E67</f>
        <v>300</v>
      </c>
      <c r="E55" s="22">
        <f>'2019-2020 Приложение 6'!F67</f>
        <v>300</v>
      </c>
    </row>
    <row r="56" spans="1:5" ht="47.25">
      <c r="A56" s="12" t="s">
        <v>70</v>
      </c>
      <c r="B56" s="13" t="s">
        <v>251</v>
      </c>
      <c r="C56" s="13" t="s">
        <v>0</v>
      </c>
      <c r="D56" s="14">
        <f>D59+D57</f>
        <v>200</v>
      </c>
      <c r="E56" s="14">
        <f>E59+E57</f>
        <v>200</v>
      </c>
    </row>
    <row r="57" spans="1:5" ht="31.5">
      <c r="A57" s="24" t="s">
        <v>71</v>
      </c>
      <c r="B57" s="30" t="s">
        <v>252</v>
      </c>
      <c r="C57" s="45"/>
      <c r="D57" s="22">
        <f>D58</f>
        <v>50</v>
      </c>
      <c r="E57" s="22">
        <f>E58</f>
        <v>50</v>
      </c>
    </row>
    <row r="58" spans="1:5" ht="15.75">
      <c r="A58" s="43" t="s">
        <v>31</v>
      </c>
      <c r="B58" s="30" t="s">
        <v>252</v>
      </c>
      <c r="C58" s="23" t="s">
        <v>19</v>
      </c>
      <c r="D58" s="22">
        <f>'2019-2020 Приложение 6'!E70</f>
        <v>50</v>
      </c>
      <c r="E58" s="22">
        <f>'2019-2020 Приложение 6'!F70</f>
        <v>50</v>
      </c>
    </row>
    <row r="59" spans="1:5" ht="31.5">
      <c r="A59" s="43" t="s">
        <v>55</v>
      </c>
      <c r="B59" s="38" t="s">
        <v>253</v>
      </c>
      <c r="C59" s="23"/>
      <c r="D59" s="22">
        <f>'2019-2020 Приложение 6'!E71</f>
        <v>150</v>
      </c>
      <c r="E59" s="22">
        <f>'2019-2020 Приложение 6'!F71</f>
        <v>150</v>
      </c>
    </row>
    <row r="60" spans="1:5" ht="31.5">
      <c r="A60" s="48" t="s">
        <v>15</v>
      </c>
      <c r="B60" s="38" t="s">
        <v>253</v>
      </c>
      <c r="C60" s="23" t="s">
        <v>10</v>
      </c>
      <c r="D60" s="22">
        <f>'2019-2020 Приложение 6'!E72</f>
        <v>150</v>
      </c>
      <c r="E60" s="22">
        <f>'2019-2020 Приложение 6'!F72</f>
        <v>150</v>
      </c>
    </row>
    <row r="61" spans="1:6" ht="15.75">
      <c r="A61" s="12" t="s">
        <v>367</v>
      </c>
      <c r="B61" s="13" t="s">
        <v>358</v>
      </c>
      <c r="C61" s="13" t="s">
        <v>0</v>
      </c>
      <c r="D61" s="14">
        <f>D64+D62</f>
        <v>1810.9</v>
      </c>
      <c r="E61" s="14">
        <f>E64+E62</f>
        <v>2552.6000000000004</v>
      </c>
      <c r="F61" s="206"/>
    </row>
    <row r="62" spans="1:6" ht="31.5">
      <c r="A62" s="216" t="s">
        <v>79</v>
      </c>
      <c r="B62" s="213" t="s">
        <v>357</v>
      </c>
      <c r="C62" s="213"/>
      <c r="D62" s="214">
        <f>D63</f>
        <v>1179.7</v>
      </c>
      <c r="E62" s="214">
        <f>E63</f>
        <v>1921.4</v>
      </c>
      <c r="F62" s="206"/>
    </row>
    <row r="63" spans="1:6" ht="31.5">
      <c r="A63" s="216" t="s">
        <v>15</v>
      </c>
      <c r="B63" s="213" t="s">
        <v>357</v>
      </c>
      <c r="C63" s="213" t="s">
        <v>10</v>
      </c>
      <c r="D63" s="214">
        <f>'2019-2020 Приложение 6'!E214</f>
        <v>1179.7</v>
      </c>
      <c r="E63" s="214">
        <f>'2019-2020 Приложение 6'!F214</f>
        <v>1921.4</v>
      </c>
      <c r="F63" s="206"/>
    </row>
    <row r="64" spans="1:5" ht="78.75">
      <c r="A64" s="43" t="s">
        <v>266</v>
      </c>
      <c r="B64" s="201" t="s">
        <v>363</v>
      </c>
      <c r="C64" s="205"/>
      <c r="D64" s="22">
        <f>'2019-2020 Приложение 6'!E74</f>
        <v>631.2</v>
      </c>
      <c r="E64" s="22">
        <f>'2019-2020 Приложение 6'!F74</f>
        <v>631.2</v>
      </c>
    </row>
    <row r="65" spans="1:5" ht="31.5">
      <c r="A65" s="48" t="s">
        <v>15</v>
      </c>
      <c r="B65" s="201" t="s">
        <v>363</v>
      </c>
      <c r="C65" s="23" t="s">
        <v>10</v>
      </c>
      <c r="D65" s="22">
        <f>'2019-2020 Приложение 6'!E75</f>
        <v>631.2</v>
      </c>
      <c r="E65" s="22">
        <f>'2019-2020 Приложение 6'!F75</f>
        <v>631.2</v>
      </c>
    </row>
    <row r="66" spans="1:5" ht="31.5">
      <c r="A66" s="32" t="s">
        <v>319</v>
      </c>
      <c r="B66" s="33" t="s">
        <v>163</v>
      </c>
      <c r="C66" s="33" t="s">
        <v>0</v>
      </c>
      <c r="D66" s="34">
        <f>D67+D77+D88+D103+D100</f>
        <v>1043420.2</v>
      </c>
      <c r="E66" s="34">
        <f>E67+E77+E88+E103+E100</f>
        <v>1018721.2</v>
      </c>
    </row>
    <row r="67" spans="1:7" ht="31.5">
      <c r="A67" s="12" t="s">
        <v>108</v>
      </c>
      <c r="B67" s="13" t="s">
        <v>164</v>
      </c>
      <c r="C67" s="13" t="s">
        <v>0</v>
      </c>
      <c r="D67" s="14">
        <f>D68+D70+D72+D75</f>
        <v>379481.00000000006</v>
      </c>
      <c r="E67" s="14">
        <f>E68+E70+E72+E75</f>
        <v>371014.80000000005</v>
      </c>
      <c r="F67" s="28"/>
      <c r="G67" s="28"/>
    </row>
    <row r="68" spans="1:5" ht="31.5">
      <c r="A68" s="16" t="s">
        <v>29</v>
      </c>
      <c r="B68" s="17" t="s">
        <v>162</v>
      </c>
      <c r="C68" s="17"/>
      <c r="D68" s="19">
        <f>D69</f>
        <v>67183.7</v>
      </c>
      <c r="E68" s="19">
        <f>E69</f>
        <v>58717.5</v>
      </c>
    </row>
    <row r="69" spans="1:5" ht="31.5">
      <c r="A69" s="44" t="s">
        <v>12</v>
      </c>
      <c r="B69" s="30" t="s">
        <v>162</v>
      </c>
      <c r="C69" s="30" t="s">
        <v>13</v>
      </c>
      <c r="D69" s="40">
        <f>'2019-2020 Приложение 6'!E233</f>
        <v>67183.7</v>
      </c>
      <c r="E69" s="40">
        <f>'2019-2020 Приложение 6'!F233</f>
        <v>58717.5</v>
      </c>
    </row>
    <row r="70" spans="1:7" ht="63">
      <c r="A70" s="44" t="s">
        <v>82</v>
      </c>
      <c r="B70" s="30" t="s">
        <v>166</v>
      </c>
      <c r="C70" s="30"/>
      <c r="D70" s="40">
        <f>D71</f>
        <v>284279.9</v>
      </c>
      <c r="E70" s="40">
        <f>E71</f>
        <v>284279.9</v>
      </c>
      <c r="F70" s="124"/>
      <c r="G70" s="124"/>
    </row>
    <row r="71" spans="1:5" ht="31.5">
      <c r="A71" s="44" t="s">
        <v>12</v>
      </c>
      <c r="B71" s="30" t="s">
        <v>166</v>
      </c>
      <c r="C71" s="30" t="s">
        <v>13</v>
      </c>
      <c r="D71" s="40">
        <f>'2019-2020 Приложение 6'!E235</f>
        <v>284279.9</v>
      </c>
      <c r="E71" s="40">
        <f>'2019-2020 Приложение 6'!F235</f>
        <v>284279.9</v>
      </c>
    </row>
    <row r="72" spans="1:5" ht="78.75">
      <c r="A72" s="44" t="s">
        <v>81</v>
      </c>
      <c r="B72" s="30" t="s">
        <v>167</v>
      </c>
      <c r="C72" s="30"/>
      <c r="D72" s="40">
        <f>D74+D73</f>
        <v>26188.399999999998</v>
      </c>
      <c r="E72" s="40">
        <f>E74+E73</f>
        <v>26188.399999999998</v>
      </c>
    </row>
    <row r="73" spans="1:5" ht="15.75">
      <c r="A73" s="44" t="s">
        <v>31</v>
      </c>
      <c r="B73" s="30" t="s">
        <v>167</v>
      </c>
      <c r="C73" s="30" t="s">
        <v>19</v>
      </c>
      <c r="D73" s="40">
        <f>'2019-2020 Приложение 6'!E237</f>
        <v>1425.1</v>
      </c>
      <c r="E73" s="40">
        <f>'2019-2020 Приложение 6'!F237</f>
        <v>1425.1</v>
      </c>
    </row>
    <row r="74" spans="1:5" ht="31.5">
      <c r="A74" s="44" t="s">
        <v>12</v>
      </c>
      <c r="B74" s="30" t="s">
        <v>167</v>
      </c>
      <c r="C74" s="30" t="s">
        <v>13</v>
      </c>
      <c r="D74" s="40">
        <f>'2019-2020 Приложение 6'!E238</f>
        <v>24763.3</v>
      </c>
      <c r="E74" s="40">
        <f>'2019-2020 Приложение 6'!F238</f>
        <v>24763.3</v>
      </c>
    </row>
    <row r="75" spans="1:6" ht="110.25">
      <c r="A75" s="60" t="s">
        <v>290</v>
      </c>
      <c r="B75" s="45" t="s">
        <v>168</v>
      </c>
      <c r="C75" s="45"/>
      <c r="D75" s="39">
        <f>D76</f>
        <v>1829</v>
      </c>
      <c r="E75" s="39">
        <f>E76</f>
        <v>1829</v>
      </c>
      <c r="F75" s="124"/>
    </row>
    <row r="76" spans="1:5" ht="15.75">
      <c r="A76" s="43" t="s">
        <v>31</v>
      </c>
      <c r="B76" s="45" t="s">
        <v>168</v>
      </c>
      <c r="C76" s="45" t="s">
        <v>19</v>
      </c>
      <c r="D76" s="40">
        <f>'2019-2020 Приложение 6'!E240</f>
        <v>1829</v>
      </c>
      <c r="E76" s="40">
        <f>'2019-2020 Приложение 6'!F240</f>
        <v>1829</v>
      </c>
    </row>
    <row r="77" spans="1:5" ht="31.5">
      <c r="A77" s="12" t="s">
        <v>93</v>
      </c>
      <c r="B77" s="13" t="s">
        <v>169</v>
      </c>
      <c r="C77" s="13" t="s">
        <v>0</v>
      </c>
      <c r="D77" s="14">
        <f>D78+D80+D84+D86+D82</f>
        <v>566565.2999999999</v>
      </c>
      <c r="E77" s="14">
        <f>E78+E80+E84+E86+E82</f>
        <v>549575.2999999999</v>
      </c>
    </row>
    <row r="78" spans="1:5" ht="31.5">
      <c r="A78" s="16" t="s">
        <v>29</v>
      </c>
      <c r="B78" s="17" t="s">
        <v>170</v>
      </c>
      <c r="C78" s="17"/>
      <c r="D78" s="19">
        <f>D79</f>
        <v>105441.9</v>
      </c>
      <c r="E78" s="19">
        <f>E79</f>
        <v>88451.9</v>
      </c>
    </row>
    <row r="79" spans="1:5" ht="31.5">
      <c r="A79" s="44" t="s">
        <v>12</v>
      </c>
      <c r="B79" s="30" t="s">
        <v>170</v>
      </c>
      <c r="C79" s="30" t="s">
        <v>13</v>
      </c>
      <c r="D79" s="40">
        <f>'2019-2020 Приложение 6'!E243</f>
        <v>105441.9</v>
      </c>
      <c r="E79" s="40">
        <f>'2019-2020 Приложение 6'!F243</f>
        <v>88451.9</v>
      </c>
    </row>
    <row r="80" spans="1:5" ht="63">
      <c r="A80" s="44" t="s">
        <v>82</v>
      </c>
      <c r="B80" s="30" t="s">
        <v>172</v>
      </c>
      <c r="C80" s="30"/>
      <c r="D80" s="40">
        <f>D81</f>
        <v>441630.5</v>
      </c>
      <c r="E80" s="40">
        <f>E81</f>
        <v>441630.5</v>
      </c>
    </row>
    <row r="81" spans="1:5" ht="31.5">
      <c r="A81" s="44" t="s">
        <v>12</v>
      </c>
      <c r="B81" s="30" t="s">
        <v>172</v>
      </c>
      <c r="C81" s="30" t="s">
        <v>13</v>
      </c>
      <c r="D81" s="40">
        <f>'2019-2020 Приложение 6'!E245</f>
        <v>441630.5</v>
      </c>
      <c r="E81" s="40">
        <f>'2019-2020 Приложение 6'!F245</f>
        <v>441630.5</v>
      </c>
    </row>
    <row r="82" spans="1:5" ht="63">
      <c r="A82" s="43" t="s">
        <v>141</v>
      </c>
      <c r="B82" s="45" t="s">
        <v>270</v>
      </c>
      <c r="C82" s="45"/>
      <c r="D82" s="40">
        <f>D83</f>
        <v>15413.2</v>
      </c>
      <c r="E82" s="40">
        <f>E83</f>
        <v>15413.2</v>
      </c>
    </row>
    <row r="83" spans="1:5" ht="31.5">
      <c r="A83" s="43" t="s">
        <v>12</v>
      </c>
      <c r="B83" s="45" t="s">
        <v>270</v>
      </c>
      <c r="C83" s="45" t="s">
        <v>13</v>
      </c>
      <c r="D83" s="40">
        <f>'2019-2020 Приложение 6'!E247</f>
        <v>15413.2</v>
      </c>
      <c r="E83" s="40">
        <f>'2019-2020 Приложение 6'!F247</f>
        <v>15413.2</v>
      </c>
    </row>
    <row r="84" spans="1:5" ht="63">
      <c r="A84" s="44" t="s">
        <v>130</v>
      </c>
      <c r="B84" s="30" t="s">
        <v>171</v>
      </c>
      <c r="C84" s="30"/>
      <c r="D84" s="40">
        <f>D85</f>
        <v>18.7</v>
      </c>
      <c r="E84" s="40">
        <f>E85</f>
        <v>18.7</v>
      </c>
    </row>
    <row r="85" spans="1:5" ht="15.75">
      <c r="A85" s="43" t="s">
        <v>31</v>
      </c>
      <c r="B85" s="30" t="s">
        <v>171</v>
      </c>
      <c r="C85" s="30" t="s">
        <v>19</v>
      </c>
      <c r="D85" s="40">
        <f>'2019-2020 Приложение 6'!E249</f>
        <v>18.7</v>
      </c>
      <c r="E85" s="40">
        <f>'2019-2020 Приложение 6'!F249</f>
        <v>18.7</v>
      </c>
    </row>
    <row r="86" spans="1:5" ht="110.25">
      <c r="A86" s="60" t="s">
        <v>290</v>
      </c>
      <c r="B86" s="17" t="s">
        <v>173</v>
      </c>
      <c r="C86" s="17"/>
      <c r="D86" s="19">
        <f>D87</f>
        <v>4061</v>
      </c>
      <c r="E86" s="19">
        <f>E87</f>
        <v>4061</v>
      </c>
    </row>
    <row r="87" spans="1:5" ht="15.75">
      <c r="A87" s="44" t="s">
        <v>31</v>
      </c>
      <c r="B87" s="30" t="s">
        <v>173</v>
      </c>
      <c r="C87" s="30" t="s">
        <v>19</v>
      </c>
      <c r="D87" s="40">
        <f>'2019-2020 Приложение 6'!E251</f>
        <v>4061</v>
      </c>
      <c r="E87" s="40">
        <f>'2019-2020 Приложение 6'!F251</f>
        <v>4061</v>
      </c>
    </row>
    <row r="88" spans="1:5" ht="15.75">
      <c r="A88" s="12" t="s">
        <v>320</v>
      </c>
      <c r="B88" s="13" t="s">
        <v>174</v>
      </c>
      <c r="C88" s="13" t="s">
        <v>0</v>
      </c>
      <c r="D88" s="14">
        <f>D89+D94+D96+D91+D98</f>
        <v>33209.1</v>
      </c>
      <c r="E88" s="14">
        <f>E89+E94+E96+E91+E98</f>
        <v>32948.8</v>
      </c>
    </row>
    <row r="89" spans="1:5" ht="31.5">
      <c r="A89" s="16" t="s">
        <v>29</v>
      </c>
      <c r="B89" s="17" t="s">
        <v>175</v>
      </c>
      <c r="C89" s="17"/>
      <c r="D89" s="19">
        <f>D90</f>
        <v>32290.1</v>
      </c>
      <c r="E89" s="19">
        <f>E90</f>
        <v>32029.8</v>
      </c>
    </row>
    <row r="90" spans="1:5" ht="31.5">
      <c r="A90" s="44" t="s">
        <v>12</v>
      </c>
      <c r="B90" s="30" t="s">
        <v>175</v>
      </c>
      <c r="C90" s="30" t="s">
        <v>13</v>
      </c>
      <c r="D90" s="40">
        <f>'2019-2020 Приложение 6'!E254</f>
        <v>32290.1</v>
      </c>
      <c r="E90" s="40">
        <f>'2019-2020 Приложение 6'!F254</f>
        <v>32029.8</v>
      </c>
    </row>
    <row r="91" spans="1:5" ht="31.5">
      <c r="A91" s="43" t="s">
        <v>110</v>
      </c>
      <c r="B91" s="45" t="s">
        <v>181</v>
      </c>
      <c r="C91" s="45"/>
      <c r="D91" s="46">
        <f>'2019-2020 Приложение 6'!E78</f>
        <v>500</v>
      </c>
      <c r="E91" s="46">
        <f>'2019-2020 Приложение 6'!F78</f>
        <v>500</v>
      </c>
    </row>
    <row r="92" spans="1:5" ht="31.5">
      <c r="A92" s="43" t="s">
        <v>15</v>
      </c>
      <c r="B92" s="45" t="s">
        <v>181</v>
      </c>
      <c r="C92" s="45" t="s">
        <v>10</v>
      </c>
      <c r="D92" s="46">
        <f>'2019-2020 Приложение 6'!E79</f>
        <v>300</v>
      </c>
      <c r="E92" s="46">
        <f>'2019-2020 Приложение 6'!F79</f>
        <v>300</v>
      </c>
    </row>
    <row r="93" spans="1:5" ht="15.75">
      <c r="A93" s="43" t="s">
        <v>31</v>
      </c>
      <c r="B93" s="45" t="s">
        <v>181</v>
      </c>
      <c r="C93" s="45" t="s">
        <v>19</v>
      </c>
      <c r="D93" s="46">
        <f>'2019-2020 Приложение 6'!E80</f>
        <v>200</v>
      </c>
      <c r="E93" s="46">
        <f>'2019-2020 Приложение 6'!F80</f>
        <v>200</v>
      </c>
    </row>
    <row r="94" spans="1:5" ht="110.25">
      <c r="A94" s="60" t="s">
        <v>290</v>
      </c>
      <c r="B94" s="17" t="s">
        <v>176</v>
      </c>
      <c r="C94" s="17"/>
      <c r="D94" s="40">
        <f>D95</f>
        <v>169</v>
      </c>
      <c r="E94" s="40">
        <f>E95</f>
        <v>169</v>
      </c>
    </row>
    <row r="95" spans="1:5" ht="15.75">
      <c r="A95" s="44" t="s">
        <v>31</v>
      </c>
      <c r="B95" s="30" t="s">
        <v>176</v>
      </c>
      <c r="C95" s="30" t="s">
        <v>19</v>
      </c>
      <c r="D95" s="40">
        <f>'2019-2020 Приложение 6'!E256</f>
        <v>169</v>
      </c>
      <c r="E95" s="40">
        <f>'2019-2020 Приложение 6'!F256</f>
        <v>169</v>
      </c>
    </row>
    <row r="96" spans="1:5" ht="31.5">
      <c r="A96" s="43" t="s">
        <v>142</v>
      </c>
      <c r="B96" s="45" t="s">
        <v>182</v>
      </c>
      <c r="C96" s="45"/>
      <c r="D96" s="46">
        <f>D97</f>
        <v>100</v>
      </c>
      <c r="E96" s="46">
        <f>E97</f>
        <v>100</v>
      </c>
    </row>
    <row r="97" spans="1:5" ht="31.5">
      <c r="A97" s="43" t="s">
        <v>15</v>
      </c>
      <c r="B97" s="45" t="s">
        <v>182</v>
      </c>
      <c r="C97" s="45" t="s">
        <v>10</v>
      </c>
      <c r="D97" s="46">
        <f>'2019-2020 Приложение 6'!E82</f>
        <v>100</v>
      </c>
      <c r="E97" s="46">
        <f>'2019-2020 Приложение 6'!F82</f>
        <v>100</v>
      </c>
    </row>
    <row r="98" spans="1:5" ht="47.25">
      <c r="A98" s="43" t="s">
        <v>143</v>
      </c>
      <c r="B98" s="45" t="s">
        <v>183</v>
      </c>
      <c r="C98" s="45"/>
      <c r="D98" s="46">
        <f>D99</f>
        <v>150</v>
      </c>
      <c r="E98" s="46">
        <f>E99</f>
        <v>150</v>
      </c>
    </row>
    <row r="99" spans="1:5" ht="31.5">
      <c r="A99" s="43" t="s">
        <v>15</v>
      </c>
      <c r="B99" s="45" t="s">
        <v>183</v>
      </c>
      <c r="C99" s="45" t="s">
        <v>10</v>
      </c>
      <c r="D99" s="46">
        <f>'2019-2020 Приложение 6'!E84</f>
        <v>150</v>
      </c>
      <c r="E99" s="46">
        <f>'2019-2020 Приложение 6'!F84</f>
        <v>150</v>
      </c>
    </row>
    <row r="100" spans="1:5" ht="31.5">
      <c r="A100" s="12" t="s">
        <v>95</v>
      </c>
      <c r="B100" s="13" t="s">
        <v>184</v>
      </c>
      <c r="C100" s="13" t="s">
        <v>0</v>
      </c>
      <c r="D100" s="14">
        <f>D101</f>
        <v>3652.2</v>
      </c>
      <c r="E100" s="14">
        <f>E101</f>
        <v>3652.2</v>
      </c>
    </row>
    <row r="101" spans="1:5" ht="31.5">
      <c r="A101" s="43" t="s">
        <v>269</v>
      </c>
      <c r="B101" s="45" t="s">
        <v>261</v>
      </c>
      <c r="C101" s="45"/>
      <c r="D101" s="46">
        <f>D102</f>
        <v>3652.2</v>
      </c>
      <c r="E101" s="46">
        <f>E102</f>
        <v>3652.2</v>
      </c>
    </row>
    <row r="102" spans="1:5" ht="31.5">
      <c r="A102" s="85" t="s">
        <v>12</v>
      </c>
      <c r="B102" s="45" t="s">
        <v>261</v>
      </c>
      <c r="C102" s="45" t="s">
        <v>13</v>
      </c>
      <c r="D102" s="46">
        <f>'2019-2020 Приложение 6'!E259</f>
        <v>3652.2</v>
      </c>
      <c r="E102" s="46">
        <f>'2019-2020 Приложение 6'!F259</f>
        <v>3652.2</v>
      </c>
    </row>
    <row r="103" spans="1:5" ht="31.5">
      <c r="A103" s="12" t="s">
        <v>88</v>
      </c>
      <c r="B103" s="13" t="s">
        <v>177</v>
      </c>
      <c r="C103" s="13" t="s">
        <v>0</v>
      </c>
      <c r="D103" s="14">
        <f>D104+D108</f>
        <v>60512.6</v>
      </c>
      <c r="E103" s="14">
        <f>E104+E108</f>
        <v>61530.1</v>
      </c>
    </row>
    <row r="104" spans="1:5" ht="31.5">
      <c r="A104" s="16" t="s">
        <v>16</v>
      </c>
      <c r="B104" s="17" t="s">
        <v>178</v>
      </c>
      <c r="C104" s="17"/>
      <c r="D104" s="19">
        <f>D105+D106+D107</f>
        <v>30854.1</v>
      </c>
      <c r="E104" s="19">
        <f>E105+E106+E107</f>
        <v>30854.1</v>
      </c>
    </row>
    <row r="105" spans="1:5" ht="78.75">
      <c r="A105" s="44" t="s">
        <v>17</v>
      </c>
      <c r="B105" s="30" t="s">
        <v>178</v>
      </c>
      <c r="C105" s="30" t="s">
        <v>18</v>
      </c>
      <c r="D105" s="40">
        <f>'2019-2020 Приложение 6'!E262</f>
        <v>26241.6</v>
      </c>
      <c r="E105" s="40">
        <f>'2019-2020 Приложение 6'!F262</f>
        <v>26241.6</v>
      </c>
    </row>
    <row r="106" spans="1:5" ht="31.5">
      <c r="A106" s="44" t="s">
        <v>15</v>
      </c>
      <c r="B106" s="30" t="s">
        <v>178</v>
      </c>
      <c r="C106" s="30" t="s">
        <v>10</v>
      </c>
      <c r="D106" s="40">
        <f>'2019-2020 Приложение 6'!E263</f>
        <v>4376.9</v>
      </c>
      <c r="E106" s="40">
        <f>'2019-2020 Приложение 6'!F263</f>
        <v>4376.9</v>
      </c>
    </row>
    <row r="107" spans="1:5" ht="15.75">
      <c r="A107" s="80" t="s">
        <v>11</v>
      </c>
      <c r="B107" s="30" t="s">
        <v>178</v>
      </c>
      <c r="C107" s="30" t="s">
        <v>14</v>
      </c>
      <c r="D107" s="40">
        <f>'2019-2020 Приложение 6'!E264</f>
        <v>235.6</v>
      </c>
      <c r="E107" s="40">
        <f>'2019-2020 Приложение 6'!F264</f>
        <v>235.6</v>
      </c>
    </row>
    <row r="108" spans="1:5" ht="31.5">
      <c r="A108" s="16" t="s">
        <v>34</v>
      </c>
      <c r="B108" s="17" t="s">
        <v>179</v>
      </c>
      <c r="C108" s="17"/>
      <c r="D108" s="19">
        <f>D109+D110</f>
        <v>29658.5</v>
      </c>
      <c r="E108" s="19">
        <f>E109+E110</f>
        <v>30676</v>
      </c>
    </row>
    <row r="109" spans="1:5" ht="78.75">
      <c r="A109" s="44" t="s">
        <v>17</v>
      </c>
      <c r="B109" s="30" t="s">
        <v>179</v>
      </c>
      <c r="C109" s="30" t="s">
        <v>18</v>
      </c>
      <c r="D109" s="40">
        <f>'2019-2020 Приложение 6'!E266</f>
        <v>28151.3</v>
      </c>
      <c r="E109" s="40">
        <f>'2019-2020 Приложение 6'!F266</f>
        <v>29168.8</v>
      </c>
    </row>
    <row r="110" spans="1:5" ht="31.5">
      <c r="A110" s="44" t="s">
        <v>15</v>
      </c>
      <c r="B110" s="30" t="s">
        <v>179</v>
      </c>
      <c r="C110" s="30" t="s">
        <v>10</v>
      </c>
      <c r="D110" s="40">
        <f>'2019-2020 Приложение 6'!E267</f>
        <v>1507.2</v>
      </c>
      <c r="E110" s="40">
        <f>'2019-2020 Приложение 6'!F267</f>
        <v>1507.2</v>
      </c>
    </row>
    <row r="111" spans="1:5" ht="31.5">
      <c r="A111" s="32" t="s">
        <v>96</v>
      </c>
      <c r="B111" s="33" t="s">
        <v>190</v>
      </c>
      <c r="C111" s="33" t="s">
        <v>0</v>
      </c>
      <c r="D111" s="34">
        <f>D112+D116+D118+D120+D122+D124+D126+D129+D114</f>
        <v>132487.40000000002</v>
      </c>
      <c r="E111" s="34">
        <f>E112+E116+E118+E120+E122+E124+E126+E129+E114</f>
        <v>120033</v>
      </c>
    </row>
    <row r="112" spans="1:5" ht="31.5">
      <c r="A112" s="43" t="s">
        <v>58</v>
      </c>
      <c r="B112" s="45" t="s">
        <v>189</v>
      </c>
      <c r="C112" s="45"/>
      <c r="D112" s="10">
        <f>D113</f>
        <v>30610.8</v>
      </c>
      <c r="E112" s="10">
        <f>E113</f>
        <v>26310.8</v>
      </c>
    </row>
    <row r="113" spans="1:5" ht="31.5">
      <c r="A113" s="78" t="s">
        <v>12</v>
      </c>
      <c r="B113" s="45" t="s">
        <v>189</v>
      </c>
      <c r="C113" s="45" t="s">
        <v>13</v>
      </c>
      <c r="D113" s="39">
        <f>'2019-2020 Приложение 6'!E189</f>
        <v>30610.8</v>
      </c>
      <c r="E113" s="39">
        <f>'2019-2020 Приложение 6'!F189</f>
        <v>26310.8</v>
      </c>
    </row>
    <row r="114" spans="1:5" ht="31.5">
      <c r="A114" s="24" t="s">
        <v>263</v>
      </c>
      <c r="B114" s="45" t="s">
        <v>271</v>
      </c>
      <c r="C114" s="45"/>
      <c r="D114" s="39">
        <f>D115</f>
        <v>70</v>
      </c>
      <c r="E114" s="39">
        <f>E115</f>
        <v>0</v>
      </c>
    </row>
    <row r="115" spans="1:5" ht="31.5">
      <c r="A115" s="24" t="s">
        <v>12</v>
      </c>
      <c r="B115" s="45" t="s">
        <v>271</v>
      </c>
      <c r="C115" s="45" t="s">
        <v>13</v>
      </c>
      <c r="D115" s="39">
        <f>'2019-2020 Приложение 6'!E191</f>
        <v>70</v>
      </c>
      <c r="E115" s="39">
        <f>'2019-2020 Приложение 6'!F191</f>
        <v>0</v>
      </c>
    </row>
    <row r="116" spans="1:5" ht="15.75">
      <c r="A116" s="24" t="s">
        <v>292</v>
      </c>
      <c r="B116" s="45" t="s">
        <v>293</v>
      </c>
      <c r="C116" s="45"/>
      <c r="D116" s="39">
        <f>D117</f>
        <v>99.6</v>
      </c>
      <c r="E116" s="39">
        <f>E117</f>
        <v>0</v>
      </c>
    </row>
    <row r="117" spans="1:5" ht="31.5">
      <c r="A117" s="78" t="s">
        <v>12</v>
      </c>
      <c r="B117" s="45" t="s">
        <v>293</v>
      </c>
      <c r="C117" s="45" t="s">
        <v>13</v>
      </c>
      <c r="D117" s="39">
        <f>'2019-2020 Приложение 6'!E193</f>
        <v>99.6</v>
      </c>
      <c r="E117" s="39">
        <f>'2019-2020 Приложение 6'!F193</f>
        <v>0</v>
      </c>
    </row>
    <row r="118" spans="1:5" ht="31.5">
      <c r="A118" s="24" t="s">
        <v>263</v>
      </c>
      <c r="B118" s="45" t="s">
        <v>262</v>
      </c>
      <c r="C118" s="45"/>
      <c r="D118" s="39">
        <f>D119</f>
        <v>102.4</v>
      </c>
      <c r="E118" s="39">
        <f>E119</f>
        <v>0</v>
      </c>
    </row>
    <row r="119" spans="1:5" ht="31.5">
      <c r="A119" s="78" t="s">
        <v>12</v>
      </c>
      <c r="B119" s="45" t="s">
        <v>262</v>
      </c>
      <c r="C119" s="45" t="s">
        <v>13</v>
      </c>
      <c r="D119" s="39">
        <f>'2019-2020 Приложение 6'!E195</f>
        <v>102.4</v>
      </c>
      <c r="E119" s="39">
        <f>'2019-2020 Приложение 6'!F195</f>
        <v>0</v>
      </c>
    </row>
    <row r="120" spans="1:5" ht="31.5">
      <c r="A120" s="43" t="s">
        <v>60</v>
      </c>
      <c r="B120" s="45" t="s">
        <v>191</v>
      </c>
      <c r="C120" s="45"/>
      <c r="D120" s="40">
        <f>D121</f>
        <v>51007.4</v>
      </c>
      <c r="E120" s="40">
        <f>E121</f>
        <v>45107.4</v>
      </c>
    </row>
    <row r="121" spans="1:5" ht="31.5">
      <c r="A121" s="78" t="s">
        <v>12</v>
      </c>
      <c r="B121" s="45" t="s">
        <v>191</v>
      </c>
      <c r="C121" s="45" t="s">
        <v>13</v>
      </c>
      <c r="D121" s="39">
        <f>'2019-2020 Приложение 6'!E197</f>
        <v>51007.4</v>
      </c>
      <c r="E121" s="39">
        <f>'2019-2020 Приложение 6'!F197</f>
        <v>45107.4</v>
      </c>
    </row>
    <row r="122" spans="1:5" ht="47.25">
      <c r="A122" s="43" t="s">
        <v>59</v>
      </c>
      <c r="B122" s="45" t="s">
        <v>192</v>
      </c>
      <c r="C122" s="45"/>
      <c r="D122" s="19">
        <f>D123</f>
        <v>21471.4</v>
      </c>
      <c r="E122" s="19">
        <f>E123</f>
        <v>18771.6</v>
      </c>
    </row>
    <row r="123" spans="1:5" ht="31.5">
      <c r="A123" s="128" t="s">
        <v>12</v>
      </c>
      <c r="B123" s="45" t="s">
        <v>192</v>
      </c>
      <c r="C123" s="45" t="s">
        <v>13</v>
      </c>
      <c r="D123" s="39">
        <f>'2019-2020 Приложение 6'!E199</f>
        <v>21471.4</v>
      </c>
      <c r="E123" s="39">
        <f>'2019-2020 Приложение 6'!F199</f>
        <v>18771.6</v>
      </c>
    </row>
    <row r="124" spans="1:5" ht="15.75">
      <c r="A124" s="43" t="s">
        <v>255</v>
      </c>
      <c r="B124" s="45" t="s">
        <v>256</v>
      </c>
      <c r="C124" s="45"/>
      <c r="D124" s="40">
        <f>D125</f>
        <v>20</v>
      </c>
      <c r="E124" s="40">
        <f>E125</f>
        <v>20</v>
      </c>
    </row>
    <row r="125" spans="1:5" ht="15.75">
      <c r="A125" s="78" t="s">
        <v>31</v>
      </c>
      <c r="B125" s="45" t="s">
        <v>256</v>
      </c>
      <c r="C125" s="45" t="s">
        <v>19</v>
      </c>
      <c r="D125" s="39">
        <f>'2019-2020 Приложение 6'!E201</f>
        <v>20</v>
      </c>
      <c r="E125" s="39">
        <f>'2019-2020 Приложение 6'!F201</f>
        <v>20</v>
      </c>
    </row>
    <row r="126" spans="1:5" ht="15.75">
      <c r="A126" s="43" t="s">
        <v>25</v>
      </c>
      <c r="B126" s="45" t="s">
        <v>193</v>
      </c>
      <c r="C126" s="45"/>
      <c r="D126" s="19">
        <f>D127+D128</f>
        <v>7022.3</v>
      </c>
      <c r="E126" s="19">
        <f>E127+E128</f>
        <v>7195.599999999999</v>
      </c>
    </row>
    <row r="127" spans="1:5" ht="78.75">
      <c r="A127" s="24" t="s">
        <v>17</v>
      </c>
      <c r="B127" s="45" t="s">
        <v>193</v>
      </c>
      <c r="C127" s="45" t="s">
        <v>18</v>
      </c>
      <c r="D127" s="39">
        <f>'2019-2020 Приложение 6'!E203</f>
        <v>6562.5</v>
      </c>
      <c r="E127" s="39">
        <f>'2019-2020 Приложение 6'!F203</f>
        <v>6723.9</v>
      </c>
    </row>
    <row r="128" spans="1:5" ht="31.5">
      <c r="A128" s="60" t="s">
        <v>15</v>
      </c>
      <c r="B128" s="45" t="s">
        <v>193</v>
      </c>
      <c r="C128" s="45" t="s">
        <v>10</v>
      </c>
      <c r="D128" s="39">
        <f>'2019-2020 Приложение 6'!E204</f>
        <v>459.8</v>
      </c>
      <c r="E128" s="39">
        <f>'2019-2020 Приложение 6'!F204</f>
        <v>471.7</v>
      </c>
    </row>
    <row r="129" spans="1:5" ht="31.5">
      <c r="A129" s="43" t="s">
        <v>57</v>
      </c>
      <c r="B129" s="45" t="s">
        <v>194</v>
      </c>
      <c r="C129" s="45"/>
      <c r="D129" s="39">
        <f>D130</f>
        <v>22083.5</v>
      </c>
      <c r="E129" s="39">
        <f>E130</f>
        <v>22627.6</v>
      </c>
    </row>
    <row r="130" spans="1:5" ht="78.75">
      <c r="A130" s="24" t="s">
        <v>17</v>
      </c>
      <c r="B130" s="45" t="s">
        <v>194</v>
      </c>
      <c r="C130" s="45" t="s">
        <v>18</v>
      </c>
      <c r="D130" s="39">
        <f>'2019-2020 Приложение 6'!E206</f>
        <v>22083.5</v>
      </c>
      <c r="E130" s="39">
        <f>'2019-2020 Приложение 6'!F206</f>
        <v>22627.6</v>
      </c>
    </row>
    <row r="131" spans="1:5" ht="31.5">
      <c r="A131" s="32" t="s">
        <v>61</v>
      </c>
      <c r="B131" s="33" t="s">
        <v>195</v>
      </c>
      <c r="C131" s="33" t="s">
        <v>0</v>
      </c>
      <c r="D131" s="34">
        <f>D136+D134+D132+D138</f>
        <v>60410.899999999994</v>
      </c>
      <c r="E131" s="34">
        <f>E136+E134+E132+E138</f>
        <v>60410.899999999994</v>
      </c>
    </row>
    <row r="132" spans="1:5" ht="31.5">
      <c r="A132" s="44" t="s">
        <v>62</v>
      </c>
      <c r="B132" s="45" t="s">
        <v>196</v>
      </c>
      <c r="C132" s="30"/>
      <c r="D132" s="40">
        <f>D133</f>
        <v>58010.2</v>
      </c>
      <c r="E132" s="40">
        <f>E133</f>
        <v>58010.2</v>
      </c>
    </row>
    <row r="133" spans="1:5" ht="31.5">
      <c r="A133" s="71" t="s">
        <v>12</v>
      </c>
      <c r="B133" s="45" t="s">
        <v>196</v>
      </c>
      <c r="C133" s="30" t="s">
        <v>13</v>
      </c>
      <c r="D133" s="40">
        <f>'2019-2020 Приложение 6'!E87</f>
        <v>58010.2</v>
      </c>
      <c r="E133" s="40">
        <f>'2019-2020 Приложение 6'!F87</f>
        <v>58010.2</v>
      </c>
    </row>
    <row r="134" spans="1:5" ht="31.5">
      <c r="A134" s="71" t="s">
        <v>46</v>
      </c>
      <c r="B134" s="45" t="s">
        <v>197</v>
      </c>
      <c r="C134" s="30"/>
      <c r="D134" s="40">
        <f>D135</f>
        <v>300.7</v>
      </c>
      <c r="E134" s="40">
        <f>E135</f>
        <v>300.7</v>
      </c>
    </row>
    <row r="135" spans="1:5" ht="31.5">
      <c r="A135" s="71" t="s">
        <v>12</v>
      </c>
      <c r="B135" s="45" t="s">
        <v>197</v>
      </c>
      <c r="C135" s="30" t="s">
        <v>13</v>
      </c>
      <c r="D135" s="40">
        <f>'2019-2020 Приложение 6'!E89</f>
        <v>300.7</v>
      </c>
      <c r="E135" s="40">
        <f>'2019-2020 Приложение 6'!F89</f>
        <v>300.7</v>
      </c>
    </row>
    <row r="136" spans="1:5" ht="31.5">
      <c r="A136" s="71" t="s">
        <v>47</v>
      </c>
      <c r="B136" s="45" t="s">
        <v>198</v>
      </c>
      <c r="C136" s="30"/>
      <c r="D136" s="40">
        <f>D137</f>
        <v>2000</v>
      </c>
      <c r="E136" s="40">
        <f>E137</f>
        <v>2000</v>
      </c>
    </row>
    <row r="137" spans="1:5" ht="31.5">
      <c r="A137" s="71" t="s">
        <v>15</v>
      </c>
      <c r="B137" s="45" t="s">
        <v>198</v>
      </c>
      <c r="C137" s="30" t="s">
        <v>10</v>
      </c>
      <c r="D137" s="40">
        <f>'2019-2020 Приложение 6'!E91</f>
        <v>2000</v>
      </c>
      <c r="E137" s="40">
        <f>'2019-2020 Приложение 6'!F91</f>
        <v>2000</v>
      </c>
    </row>
    <row r="138" spans="1:5" ht="47.25">
      <c r="A138" s="24" t="s">
        <v>273</v>
      </c>
      <c r="B138" s="45" t="s">
        <v>294</v>
      </c>
      <c r="C138" s="17"/>
      <c r="D138" s="40">
        <f>D139</f>
        <v>100</v>
      </c>
      <c r="E138" s="40">
        <f>E139</f>
        <v>100</v>
      </c>
    </row>
    <row r="139" spans="1:5" ht="31.5">
      <c r="A139" s="24" t="s">
        <v>15</v>
      </c>
      <c r="B139" s="45" t="s">
        <v>294</v>
      </c>
      <c r="C139" s="17" t="s">
        <v>10</v>
      </c>
      <c r="D139" s="40">
        <f>'2019-2020 Приложение 6'!E93</f>
        <v>100</v>
      </c>
      <c r="E139" s="40">
        <f>'2019-2020 Приложение 6'!F93</f>
        <v>100</v>
      </c>
    </row>
    <row r="140" spans="1:5" ht="31.5">
      <c r="A140" s="32" t="s">
        <v>97</v>
      </c>
      <c r="B140" s="33" t="s">
        <v>212</v>
      </c>
      <c r="C140" s="33" t="s">
        <v>0</v>
      </c>
      <c r="D140" s="34">
        <f>D141+D146+D159+D189+D200</f>
        <v>151999.2</v>
      </c>
      <c r="E140" s="34">
        <f>E141+E146+E159+E189+E200</f>
        <v>152622</v>
      </c>
    </row>
    <row r="141" spans="1:5" ht="31.5">
      <c r="A141" s="12" t="s">
        <v>98</v>
      </c>
      <c r="B141" s="13" t="s">
        <v>213</v>
      </c>
      <c r="C141" s="13" t="s">
        <v>0</v>
      </c>
      <c r="D141" s="14">
        <f>D142</f>
        <v>19247.699999999997</v>
      </c>
      <c r="E141" s="14">
        <f>E142</f>
        <v>19316.5</v>
      </c>
    </row>
    <row r="142" spans="1:7" ht="31.5">
      <c r="A142" s="18" t="s">
        <v>16</v>
      </c>
      <c r="B142" s="17" t="s">
        <v>214</v>
      </c>
      <c r="C142" s="9"/>
      <c r="D142" s="10">
        <f>SUM(D143:D145)</f>
        <v>19247.699999999997</v>
      </c>
      <c r="E142" s="10">
        <f>SUM(E143:E145)</f>
        <v>19316.5</v>
      </c>
      <c r="F142" s="218"/>
      <c r="G142" s="218"/>
    </row>
    <row r="143" spans="1:5" ht="78.75">
      <c r="A143" s="58" t="s">
        <v>17</v>
      </c>
      <c r="B143" s="17" t="s">
        <v>214</v>
      </c>
      <c r="C143" s="45" t="s">
        <v>18</v>
      </c>
      <c r="D143" s="22">
        <f>'2019-2020 Приложение 6'!E272</f>
        <v>18001.8</v>
      </c>
      <c r="E143" s="22">
        <f>'2019-2020 Приложение 6'!F272</f>
        <v>18079.9</v>
      </c>
    </row>
    <row r="144" spans="1:5" ht="31.5">
      <c r="A144" s="48" t="s">
        <v>15</v>
      </c>
      <c r="B144" s="17" t="s">
        <v>214</v>
      </c>
      <c r="C144" s="45" t="s">
        <v>10</v>
      </c>
      <c r="D144" s="22">
        <f>'2019-2020 Приложение 6'!E273</f>
        <v>1222.6000000000001</v>
      </c>
      <c r="E144" s="22">
        <f>'2019-2020 Приложение 6'!F273</f>
        <v>1213.6000000000001</v>
      </c>
    </row>
    <row r="145" spans="1:5" ht="15.75">
      <c r="A145" s="80" t="s">
        <v>11</v>
      </c>
      <c r="B145" s="17" t="s">
        <v>214</v>
      </c>
      <c r="C145" s="45" t="s">
        <v>14</v>
      </c>
      <c r="D145" s="22">
        <f>'2019-2020 Приложение 6'!E274</f>
        <v>23.3</v>
      </c>
      <c r="E145" s="22">
        <f>'2019-2020 Приложение 6'!F274</f>
        <v>23</v>
      </c>
    </row>
    <row r="146" spans="1:5" ht="31.5">
      <c r="A146" s="12" t="s">
        <v>99</v>
      </c>
      <c r="B146" s="13" t="s">
        <v>215</v>
      </c>
      <c r="C146" s="13" t="s">
        <v>0</v>
      </c>
      <c r="D146" s="14">
        <f>D147+D149+D151+D155</f>
        <v>24882.199999999997</v>
      </c>
      <c r="E146" s="14">
        <f>E147+E149+E151+E155</f>
        <v>24147.4</v>
      </c>
    </row>
    <row r="147" spans="1:5" ht="47.25">
      <c r="A147" s="59" t="s">
        <v>66</v>
      </c>
      <c r="B147" s="17" t="s">
        <v>216</v>
      </c>
      <c r="C147" s="23"/>
      <c r="D147" s="22">
        <f>'2019-2020 Приложение 6'!E217</f>
        <v>4534</v>
      </c>
      <c r="E147" s="22">
        <f>'2019-2020 Приложение 6'!F217</f>
        <v>3839.3</v>
      </c>
    </row>
    <row r="148" spans="1:5" ht="31.5">
      <c r="A148" s="48" t="s">
        <v>15</v>
      </c>
      <c r="B148" s="17" t="s">
        <v>216</v>
      </c>
      <c r="C148" s="45" t="s">
        <v>10</v>
      </c>
      <c r="D148" s="22">
        <f>'2019-2020 Приложение 6'!E218</f>
        <v>4534</v>
      </c>
      <c r="E148" s="22">
        <f>'2019-2020 Приложение 6'!F218</f>
        <v>3839.3</v>
      </c>
    </row>
    <row r="149" spans="1:5" ht="31.5">
      <c r="A149" s="59" t="s">
        <v>20</v>
      </c>
      <c r="B149" s="17" t="s">
        <v>217</v>
      </c>
      <c r="C149" s="23"/>
      <c r="D149" s="22">
        <f>'2019-2020 Приложение 6'!E219</f>
        <v>226</v>
      </c>
      <c r="E149" s="22">
        <f>'2019-2020 Приложение 6'!F219</f>
        <v>226</v>
      </c>
    </row>
    <row r="150" spans="1:5" ht="31.5">
      <c r="A150" s="48" t="s">
        <v>15</v>
      </c>
      <c r="B150" s="17" t="s">
        <v>217</v>
      </c>
      <c r="C150" s="45" t="s">
        <v>10</v>
      </c>
      <c r="D150" s="22">
        <f>'2019-2020 Приложение 6'!E220</f>
        <v>226</v>
      </c>
      <c r="E150" s="22">
        <f>'2019-2020 Приложение 6'!F220</f>
        <v>226</v>
      </c>
    </row>
    <row r="151" spans="1:5" ht="31.5">
      <c r="A151" s="59" t="s">
        <v>16</v>
      </c>
      <c r="B151" s="17" t="s">
        <v>218</v>
      </c>
      <c r="C151" s="23"/>
      <c r="D151" s="22">
        <f>'2019-2020 Приложение 6'!E221</f>
        <v>15973.6</v>
      </c>
      <c r="E151" s="22">
        <f>'2019-2020 Приложение 6'!F221</f>
        <v>15942.7</v>
      </c>
    </row>
    <row r="152" spans="1:5" ht="78.75">
      <c r="A152" s="58" t="s">
        <v>17</v>
      </c>
      <c r="B152" s="17" t="s">
        <v>218</v>
      </c>
      <c r="C152" s="45" t="s">
        <v>18</v>
      </c>
      <c r="D152" s="22">
        <f>'2019-2020 Приложение 6'!E222</f>
        <v>14147</v>
      </c>
      <c r="E152" s="22">
        <f>'2019-2020 Приложение 6'!F222</f>
        <v>14116.1</v>
      </c>
    </row>
    <row r="153" spans="1:5" ht="31.5">
      <c r="A153" s="48" t="s">
        <v>15</v>
      </c>
      <c r="B153" s="17" t="s">
        <v>218</v>
      </c>
      <c r="C153" s="45" t="s">
        <v>10</v>
      </c>
      <c r="D153" s="22">
        <f>'2019-2020 Приложение 6'!E223</f>
        <v>1811.6</v>
      </c>
      <c r="E153" s="22">
        <f>'2019-2020 Приложение 6'!F223</f>
        <v>1811.6</v>
      </c>
    </row>
    <row r="154" spans="1:5" ht="15.75">
      <c r="A154" s="48" t="s">
        <v>11</v>
      </c>
      <c r="B154" s="17" t="s">
        <v>218</v>
      </c>
      <c r="C154" s="45" t="s">
        <v>14</v>
      </c>
      <c r="D154" s="22">
        <f>'2019-2020 Приложение 6'!E224</f>
        <v>15</v>
      </c>
      <c r="E154" s="22">
        <f>'2019-2020 Приложение 6'!F224</f>
        <v>15</v>
      </c>
    </row>
    <row r="155" spans="1:5" ht="31.5">
      <c r="A155" s="59" t="s">
        <v>21</v>
      </c>
      <c r="B155" s="17" t="s">
        <v>219</v>
      </c>
      <c r="C155" s="23"/>
      <c r="D155" s="22">
        <f>'2019-2020 Приложение 6'!E225</f>
        <v>4148.6</v>
      </c>
      <c r="E155" s="22">
        <f>'2019-2020 Приложение 6'!F225</f>
        <v>4139.4</v>
      </c>
    </row>
    <row r="156" spans="1:5" ht="78.75">
      <c r="A156" s="47" t="s">
        <v>17</v>
      </c>
      <c r="B156" s="17" t="s">
        <v>219</v>
      </c>
      <c r="C156" s="23" t="s">
        <v>18</v>
      </c>
      <c r="D156" s="22">
        <f>'2019-2020 Приложение 6'!E226</f>
        <v>1004.6999999999999</v>
      </c>
      <c r="E156" s="22">
        <f>'2019-2020 Приложение 6'!F226</f>
        <v>995.4999999999999</v>
      </c>
    </row>
    <row r="157" spans="1:5" ht="31.5">
      <c r="A157" s="48" t="s">
        <v>15</v>
      </c>
      <c r="B157" s="17" t="s">
        <v>219</v>
      </c>
      <c r="C157" s="45" t="s">
        <v>10</v>
      </c>
      <c r="D157" s="22">
        <f>'2019-2020 Приложение 6'!E227</f>
        <v>2443.9</v>
      </c>
      <c r="E157" s="22">
        <f>'2019-2020 Приложение 6'!F227</f>
        <v>2443.9</v>
      </c>
    </row>
    <row r="158" spans="1:5" ht="15.75">
      <c r="A158" s="48" t="s">
        <v>11</v>
      </c>
      <c r="B158" s="17" t="s">
        <v>219</v>
      </c>
      <c r="C158" s="45" t="s">
        <v>14</v>
      </c>
      <c r="D158" s="22">
        <f>'2019-2020 Приложение 6'!E228</f>
        <v>700</v>
      </c>
      <c r="E158" s="22">
        <f>'2019-2020 Приложение 6'!F228</f>
        <v>700</v>
      </c>
    </row>
    <row r="159" spans="1:5" ht="31.5">
      <c r="A159" s="12" t="s">
        <v>100</v>
      </c>
      <c r="B159" s="13" t="s">
        <v>220</v>
      </c>
      <c r="C159" s="13" t="s">
        <v>0</v>
      </c>
      <c r="D159" s="14">
        <f>D160+D167+D174+D177+D180+D183+D162+D171+D186</f>
        <v>107072.3</v>
      </c>
      <c r="E159" s="14">
        <f>E160+E167+E174+E177+E180+E183+E162+E171+E186</f>
        <v>108360.1</v>
      </c>
    </row>
    <row r="160" spans="1:5" ht="31.5">
      <c r="A160" s="18" t="s">
        <v>22</v>
      </c>
      <c r="B160" s="17" t="s">
        <v>221</v>
      </c>
      <c r="C160" s="9"/>
      <c r="D160" s="10">
        <f>D161</f>
        <v>200</v>
      </c>
      <c r="E160" s="10">
        <f>E161</f>
        <v>200</v>
      </c>
    </row>
    <row r="161" spans="1:5" ht="31.5">
      <c r="A161" s="63" t="s">
        <v>15</v>
      </c>
      <c r="B161" s="17" t="s">
        <v>221</v>
      </c>
      <c r="C161" s="30" t="s">
        <v>10</v>
      </c>
      <c r="D161" s="39">
        <f>'2019-2020 Приложение 6'!E97</f>
        <v>200</v>
      </c>
      <c r="E161" s="39">
        <f>'2019-2020 Приложение 6'!F97</f>
        <v>200</v>
      </c>
    </row>
    <row r="162" spans="1:5" ht="31.5">
      <c r="A162" s="74" t="s">
        <v>16</v>
      </c>
      <c r="B162" s="17" t="s">
        <v>222</v>
      </c>
      <c r="C162" s="38"/>
      <c r="D162" s="39">
        <f>D163+D164+D165+D166</f>
        <v>93237.9</v>
      </c>
      <c r="E162" s="39">
        <f>E163+E164+E165+E166</f>
        <v>94435.5</v>
      </c>
    </row>
    <row r="163" spans="1:5" ht="78.75">
      <c r="A163" s="72" t="s">
        <v>17</v>
      </c>
      <c r="B163" s="17" t="s">
        <v>222</v>
      </c>
      <c r="C163" s="30" t="s">
        <v>18</v>
      </c>
      <c r="D163" s="39">
        <f>'2019-2020 Приложение 6'!E99</f>
        <v>74930.59999999999</v>
      </c>
      <c r="E163" s="39">
        <f>'2019-2020 Приложение 6'!F99</f>
        <v>76128.2</v>
      </c>
    </row>
    <row r="164" spans="1:5" ht="31.5">
      <c r="A164" s="82" t="s">
        <v>15</v>
      </c>
      <c r="B164" s="17" t="s">
        <v>222</v>
      </c>
      <c r="C164" s="30" t="s">
        <v>10</v>
      </c>
      <c r="D164" s="39">
        <f>'2019-2020 Приложение 6'!E100</f>
        <v>10100</v>
      </c>
      <c r="E164" s="39">
        <f>'2019-2020 Приложение 6'!F100</f>
        <v>10100</v>
      </c>
    </row>
    <row r="165" spans="1:5" ht="15.75">
      <c r="A165" s="71" t="s">
        <v>86</v>
      </c>
      <c r="B165" s="17" t="s">
        <v>222</v>
      </c>
      <c r="C165" s="30" t="s">
        <v>19</v>
      </c>
      <c r="D165" s="39">
        <f>'2019-2020 Приложение 6'!E101</f>
        <v>7850.3</v>
      </c>
      <c r="E165" s="39">
        <f>'2019-2020 Приложение 6'!F101</f>
        <v>7850.3</v>
      </c>
    </row>
    <row r="166" spans="1:5" ht="15.75">
      <c r="A166" s="83" t="s">
        <v>11</v>
      </c>
      <c r="B166" s="17" t="s">
        <v>222</v>
      </c>
      <c r="C166" s="30" t="s">
        <v>14</v>
      </c>
      <c r="D166" s="39">
        <f>'2019-2020 Приложение 6'!E102</f>
        <v>357</v>
      </c>
      <c r="E166" s="39">
        <f>'2019-2020 Приложение 6'!F102</f>
        <v>357</v>
      </c>
    </row>
    <row r="167" spans="1:5" ht="31.5">
      <c r="A167" s="18" t="s">
        <v>63</v>
      </c>
      <c r="B167" s="17" t="s">
        <v>223</v>
      </c>
      <c r="C167" s="9"/>
      <c r="D167" s="39">
        <f>D169+D168+D170</f>
        <v>10903.900000000001</v>
      </c>
      <c r="E167" s="39">
        <f>E169+E168+E170</f>
        <v>10994.1</v>
      </c>
    </row>
    <row r="168" spans="1:5" ht="78.75">
      <c r="A168" s="63" t="s">
        <v>17</v>
      </c>
      <c r="B168" s="17" t="s">
        <v>223</v>
      </c>
      <c r="C168" s="30" t="s">
        <v>18</v>
      </c>
      <c r="D168" s="39">
        <f>'2019-2020 Приложение 6'!E104</f>
        <v>9272.2</v>
      </c>
      <c r="E168" s="39">
        <f>'2019-2020 Приложение 6'!F104</f>
        <v>9362.4</v>
      </c>
    </row>
    <row r="169" spans="1:5" ht="31.5">
      <c r="A169" s="63" t="s">
        <v>15</v>
      </c>
      <c r="B169" s="17" t="s">
        <v>223</v>
      </c>
      <c r="C169" s="30" t="s">
        <v>10</v>
      </c>
      <c r="D169" s="39">
        <f>'2019-2020 Приложение 6'!E105</f>
        <v>1275.7</v>
      </c>
      <c r="E169" s="39">
        <f>'2019-2020 Приложение 6'!F105</f>
        <v>1275.7</v>
      </c>
    </row>
    <row r="170" spans="1:5" ht="15.75">
      <c r="A170" s="83" t="s">
        <v>11</v>
      </c>
      <c r="B170" s="17" t="s">
        <v>223</v>
      </c>
      <c r="C170" s="30" t="s">
        <v>14</v>
      </c>
      <c r="D170" s="39">
        <f>'2019-2020 Приложение 6'!E106</f>
        <v>356</v>
      </c>
      <c r="E170" s="39">
        <f>'2019-2020 Приложение 6'!F106</f>
        <v>356</v>
      </c>
    </row>
    <row r="171" spans="1:5" ht="117" customHeight="1">
      <c r="A171" s="108" t="s">
        <v>354</v>
      </c>
      <c r="B171" s="30" t="s">
        <v>265</v>
      </c>
      <c r="C171" s="30"/>
      <c r="D171" s="40">
        <f>D172+D173</f>
        <v>47.8</v>
      </c>
      <c r="E171" s="40">
        <f>E172+E173</f>
        <v>47.8</v>
      </c>
    </row>
    <row r="172" spans="1:5" ht="78.75">
      <c r="A172" s="47" t="s">
        <v>17</v>
      </c>
      <c r="B172" s="30" t="s">
        <v>265</v>
      </c>
      <c r="C172" s="30" t="s">
        <v>18</v>
      </c>
      <c r="D172" s="40">
        <f>'2019-2020 Приложение 6'!E108</f>
        <v>32.8</v>
      </c>
      <c r="E172" s="40">
        <f>'2019-2020 Приложение 6'!F108</f>
        <v>32.8</v>
      </c>
    </row>
    <row r="173" spans="1:5" ht="31.5">
      <c r="A173" s="106" t="s">
        <v>15</v>
      </c>
      <c r="B173" s="30" t="s">
        <v>265</v>
      </c>
      <c r="C173" s="30" t="s">
        <v>10</v>
      </c>
      <c r="D173" s="40">
        <f>'2019-2020 Приложение 6'!E109</f>
        <v>15</v>
      </c>
      <c r="E173" s="40">
        <f>'2019-2020 Приложение 6'!F109</f>
        <v>15</v>
      </c>
    </row>
    <row r="174" spans="1:5" ht="94.5">
      <c r="A174" s="41" t="s">
        <v>279</v>
      </c>
      <c r="B174" s="30" t="s">
        <v>231</v>
      </c>
      <c r="C174" s="38"/>
      <c r="D174" s="40">
        <f>D175+D176</f>
        <v>100.8</v>
      </c>
      <c r="E174" s="40">
        <f>E175+E176</f>
        <v>100.8</v>
      </c>
    </row>
    <row r="175" spans="1:5" ht="78.75">
      <c r="A175" s="73" t="s">
        <v>17</v>
      </c>
      <c r="B175" s="30" t="s">
        <v>231</v>
      </c>
      <c r="C175" s="30" t="s">
        <v>18</v>
      </c>
      <c r="D175" s="40">
        <f>'2019-2020 Приложение 6'!E111</f>
        <v>98.5</v>
      </c>
      <c r="E175" s="40">
        <f>'2019-2020 Приложение 6'!F111</f>
        <v>98.5</v>
      </c>
    </row>
    <row r="176" spans="1:5" ht="31.5">
      <c r="A176" s="82" t="s">
        <v>15</v>
      </c>
      <c r="B176" s="30" t="s">
        <v>231</v>
      </c>
      <c r="C176" s="30" t="s">
        <v>10</v>
      </c>
      <c r="D176" s="40">
        <f>'2019-2020 Приложение 6'!E112</f>
        <v>2.3</v>
      </c>
      <c r="E176" s="40">
        <f>'2019-2020 Приложение 6'!F112</f>
        <v>2.3</v>
      </c>
    </row>
    <row r="177" spans="1:5" ht="94.5">
      <c r="A177" s="42" t="s">
        <v>282</v>
      </c>
      <c r="B177" s="30" t="s">
        <v>232</v>
      </c>
      <c r="C177" s="38"/>
      <c r="D177" s="40">
        <f>D178+D179</f>
        <v>70.6</v>
      </c>
      <c r="E177" s="40">
        <f>E178+E179</f>
        <v>70.6</v>
      </c>
    </row>
    <row r="178" spans="1:5" ht="78.75">
      <c r="A178" s="73" t="s">
        <v>17</v>
      </c>
      <c r="B178" s="30" t="s">
        <v>232</v>
      </c>
      <c r="C178" s="30" t="s">
        <v>18</v>
      </c>
      <c r="D178" s="40">
        <f>'2019-2020 Приложение 6'!E114</f>
        <v>65.6</v>
      </c>
      <c r="E178" s="40">
        <f>'2019-2020 Приложение 6'!F114</f>
        <v>65.6</v>
      </c>
    </row>
    <row r="179" spans="1:5" ht="31.5">
      <c r="A179" s="82" t="s">
        <v>15</v>
      </c>
      <c r="B179" s="30" t="s">
        <v>232</v>
      </c>
      <c r="C179" s="30" t="s">
        <v>10</v>
      </c>
      <c r="D179" s="40">
        <f>'2019-2020 Приложение 6'!E115</f>
        <v>5</v>
      </c>
      <c r="E179" s="40">
        <f>'2019-2020 Приложение 6'!F115</f>
        <v>5</v>
      </c>
    </row>
    <row r="180" spans="1:5" ht="141.75">
      <c r="A180" s="134" t="s">
        <v>289</v>
      </c>
      <c r="B180" s="45" t="s">
        <v>233</v>
      </c>
      <c r="C180" s="38"/>
      <c r="D180" s="39">
        <f>D181+D182</f>
        <v>755.6</v>
      </c>
      <c r="E180" s="39">
        <f>E181+E182</f>
        <v>755.6</v>
      </c>
    </row>
    <row r="181" spans="1:5" ht="78.75">
      <c r="A181" s="73" t="s">
        <v>17</v>
      </c>
      <c r="B181" s="45" t="s">
        <v>233</v>
      </c>
      <c r="C181" s="30" t="s">
        <v>18</v>
      </c>
      <c r="D181" s="39">
        <f>'2019-2020 Приложение 6'!E117</f>
        <v>738.7</v>
      </c>
      <c r="E181" s="39">
        <f>'2019-2020 Приложение 6'!F117</f>
        <v>738.7</v>
      </c>
    </row>
    <row r="182" spans="1:5" ht="31.5">
      <c r="A182" s="82" t="s">
        <v>15</v>
      </c>
      <c r="B182" s="45" t="s">
        <v>233</v>
      </c>
      <c r="C182" s="30" t="s">
        <v>10</v>
      </c>
      <c r="D182" s="39">
        <f>'2019-2020 Приложение 6'!E118</f>
        <v>16.9</v>
      </c>
      <c r="E182" s="39">
        <f>'2019-2020 Приложение 6'!F118</f>
        <v>16.9</v>
      </c>
    </row>
    <row r="183" spans="1:5" ht="78.75">
      <c r="A183" s="25" t="s">
        <v>267</v>
      </c>
      <c r="B183" s="30" t="s">
        <v>234</v>
      </c>
      <c r="C183" s="38"/>
      <c r="D183" s="39">
        <f>D184+D185</f>
        <v>70.7</v>
      </c>
      <c r="E183" s="39">
        <f>E184+E185</f>
        <v>70.7</v>
      </c>
    </row>
    <row r="184" spans="1:5" ht="78.75">
      <c r="A184" s="73" t="s">
        <v>17</v>
      </c>
      <c r="B184" s="30" t="s">
        <v>234</v>
      </c>
      <c r="C184" s="30" t="s">
        <v>18</v>
      </c>
      <c r="D184" s="39">
        <f>'2019-2020 Приложение 6'!E120</f>
        <v>65.7</v>
      </c>
      <c r="E184" s="39">
        <f>'2019-2020 Приложение 6'!F120</f>
        <v>65.7</v>
      </c>
    </row>
    <row r="185" spans="1:5" ht="31.5">
      <c r="A185" s="82" t="s">
        <v>15</v>
      </c>
      <c r="B185" s="30" t="s">
        <v>234</v>
      </c>
      <c r="C185" s="30" t="s">
        <v>10</v>
      </c>
      <c r="D185" s="39">
        <f>'2019-2020 Приложение 6'!E121</f>
        <v>5</v>
      </c>
      <c r="E185" s="39">
        <f>'2019-2020 Приложение 6'!F121</f>
        <v>5</v>
      </c>
    </row>
    <row r="186" spans="1:5" ht="31.5">
      <c r="A186" s="24" t="s">
        <v>56</v>
      </c>
      <c r="B186" s="30" t="s">
        <v>224</v>
      </c>
      <c r="C186" s="45"/>
      <c r="D186" s="39">
        <f>D187+D188</f>
        <v>1685</v>
      </c>
      <c r="E186" s="39">
        <f>E187+E188</f>
        <v>1685</v>
      </c>
    </row>
    <row r="187" spans="1:5" ht="31.5">
      <c r="A187" s="106" t="s">
        <v>15</v>
      </c>
      <c r="B187" s="30" t="s">
        <v>224</v>
      </c>
      <c r="C187" s="45" t="s">
        <v>10</v>
      </c>
      <c r="D187" s="39">
        <f>'2019-2020 Приложение 6'!E123</f>
        <v>1285</v>
      </c>
      <c r="E187" s="39">
        <f>'2019-2020 Приложение 6'!F123</f>
        <v>1285</v>
      </c>
    </row>
    <row r="188" spans="1:5" ht="15.75">
      <c r="A188" s="24" t="s">
        <v>11</v>
      </c>
      <c r="B188" s="30" t="s">
        <v>224</v>
      </c>
      <c r="C188" s="45" t="s">
        <v>14</v>
      </c>
      <c r="D188" s="39">
        <f>'2019-2020 Приложение 6'!E124</f>
        <v>400</v>
      </c>
      <c r="E188" s="39">
        <f>'2019-2020 Приложение 6'!F124</f>
        <v>400</v>
      </c>
    </row>
    <row r="189" spans="1:5" ht="15.75">
      <c r="A189" s="12" t="s">
        <v>90</v>
      </c>
      <c r="B189" s="13" t="s">
        <v>225</v>
      </c>
      <c r="C189" s="13" t="s">
        <v>0</v>
      </c>
      <c r="D189" s="14">
        <f>D190+D194+D198+D196+D192</f>
        <v>792</v>
      </c>
      <c r="E189" s="14">
        <f>E190+E194+E198+E196+E192</f>
        <v>793</v>
      </c>
    </row>
    <row r="190" spans="1:5" ht="47.25">
      <c r="A190" s="18" t="s">
        <v>23</v>
      </c>
      <c r="B190" s="17" t="s">
        <v>226</v>
      </c>
      <c r="C190" s="9"/>
      <c r="D190" s="10">
        <f>D191</f>
        <v>47</v>
      </c>
      <c r="E190" s="10">
        <f>E191</f>
        <v>47</v>
      </c>
    </row>
    <row r="191" spans="1:5" ht="31.5">
      <c r="A191" s="63" t="s">
        <v>15</v>
      </c>
      <c r="B191" s="17" t="s">
        <v>226</v>
      </c>
      <c r="C191" s="30" t="s">
        <v>10</v>
      </c>
      <c r="D191" s="39">
        <f>'2019-2020 Приложение 6'!E127</f>
        <v>47</v>
      </c>
      <c r="E191" s="39">
        <f>'2019-2020 Приложение 6'!F127</f>
        <v>47</v>
      </c>
    </row>
    <row r="192" spans="1:5" ht="47.25">
      <c r="A192" s="47" t="s">
        <v>352</v>
      </c>
      <c r="B192" s="45" t="s">
        <v>353</v>
      </c>
      <c r="C192" s="45"/>
      <c r="D192" s="39">
        <f>'2019-2020 Приложение 6'!E128</f>
        <v>60</v>
      </c>
      <c r="E192" s="39">
        <f>'2019-2020 Приложение 6'!F128</f>
        <v>60</v>
      </c>
    </row>
    <row r="193" spans="1:5" ht="31.5">
      <c r="A193" s="48" t="s">
        <v>15</v>
      </c>
      <c r="B193" s="45" t="s">
        <v>353</v>
      </c>
      <c r="C193" s="45" t="s">
        <v>10</v>
      </c>
      <c r="D193" s="39">
        <f>'2019-2020 Приложение 6'!E129</f>
        <v>60</v>
      </c>
      <c r="E193" s="39">
        <f>'2019-2020 Приложение 6'!F129</f>
        <v>60</v>
      </c>
    </row>
    <row r="194" spans="1:5" ht="78.75">
      <c r="A194" s="18" t="s">
        <v>24</v>
      </c>
      <c r="B194" s="17" t="s">
        <v>227</v>
      </c>
      <c r="C194" s="9"/>
      <c r="D194" s="10">
        <f>D195</f>
        <v>430</v>
      </c>
      <c r="E194" s="10">
        <f>E195</f>
        <v>430</v>
      </c>
    </row>
    <row r="195" spans="1:5" ht="31.5">
      <c r="A195" s="63" t="s">
        <v>15</v>
      </c>
      <c r="B195" s="17" t="s">
        <v>227</v>
      </c>
      <c r="C195" s="30" t="s">
        <v>10</v>
      </c>
      <c r="D195" s="39">
        <f>'2019-2020 Приложение 6'!E131</f>
        <v>430</v>
      </c>
      <c r="E195" s="39">
        <f>'2019-2020 Приложение 6'!F131</f>
        <v>430</v>
      </c>
    </row>
    <row r="196" spans="1:5" ht="31.5">
      <c r="A196" s="47" t="s">
        <v>275</v>
      </c>
      <c r="B196" s="45" t="s">
        <v>274</v>
      </c>
      <c r="C196" s="23"/>
      <c r="D196" s="39">
        <f>'2019-2020 Приложение 6'!E132</f>
        <v>155</v>
      </c>
      <c r="E196" s="39">
        <f>'2019-2020 Приложение 6'!F132</f>
        <v>155</v>
      </c>
    </row>
    <row r="197" spans="1:5" ht="31.5">
      <c r="A197" s="48" t="s">
        <v>15</v>
      </c>
      <c r="B197" s="45" t="s">
        <v>274</v>
      </c>
      <c r="C197" s="45" t="s">
        <v>10</v>
      </c>
      <c r="D197" s="39">
        <f>'2019-2020 Приложение 6'!E133</f>
        <v>155</v>
      </c>
      <c r="E197" s="39">
        <f>'2019-2020 Приложение 6'!F133</f>
        <v>155</v>
      </c>
    </row>
    <row r="198" spans="1:5" ht="15.75">
      <c r="A198" s="75" t="s">
        <v>76</v>
      </c>
      <c r="B198" s="30" t="s">
        <v>228</v>
      </c>
      <c r="C198" s="38"/>
      <c r="D198" s="39">
        <f>D199</f>
        <v>100</v>
      </c>
      <c r="E198" s="39">
        <f>E199</f>
        <v>101</v>
      </c>
    </row>
    <row r="199" spans="1:5" ht="31.5">
      <c r="A199" s="63" t="s">
        <v>15</v>
      </c>
      <c r="B199" s="30" t="s">
        <v>228</v>
      </c>
      <c r="C199" s="30" t="s">
        <v>10</v>
      </c>
      <c r="D199" s="39">
        <f>'2019-2020 Приложение 6'!E135</f>
        <v>100</v>
      </c>
      <c r="E199" s="39">
        <f>'2019-2020 Приложение 6'!F135</f>
        <v>101</v>
      </c>
    </row>
    <row r="200" spans="1:5" ht="31.5">
      <c r="A200" s="12" t="s">
        <v>101</v>
      </c>
      <c r="B200" s="13" t="s">
        <v>229</v>
      </c>
      <c r="C200" s="13" t="s">
        <v>0</v>
      </c>
      <c r="D200" s="14">
        <f>D201</f>
        <v>5</v>
      </c>
      <c r="E200" s="14">
        <f>E201</f>
        <v>5</v>
      </c>
    </row>
    <row r="201" spans="1:5" ht="31.5">
      <c r="A201" s="74" t="s">
        <v>109</v>
      </c>
      <c r="B201" s="17" t="s">
        <v>230</v>
      </c>
      <c r="C201" s="38"/>
      <c r="D201" s="39">
        <f>D202</f>
        <v>5</v>
      </c>
      <c r="E201" s="39">
        <f>E202</f>
        <v>5</v>
      </c>
    </row>
    <row r="202" spans="1:5" ht="31.5">
      <c r="A202" s="63" t="s">
        <v>15</v>
      </c>
      <c r="B202" s="17" t="s">
        <v>230</v>
      </c>
      <c r="C202" s="30" t="s">
        <v>10</v>
      </c>
      <c r="D202" s="39">
        <f>'2019-2020 Приложение 6'!E138</f>
        <v>5</v>
      </c>
      <c r="E202" s="39">
        <f>'2019-2020 Приложение 6'!F138</f>
        <v>5</v>
      </c>
    </row>
    <row r="203" spans="1:5" ht="31.5">
      <c r="A203" s="32" t="s">
        <v>102</v>
      </c>
      <c r="B203" s="33" t="s">
        <v>187</v>
      </c>
      <c r="C203" s="33" t="s">
        <v>0</v>
      </c>
      <c r="D203" s="34">
        <f>D204+D214+D211</f>
        <v>17142.9</v>
      </c>
      <c r="E203" s="34">
        <f>E204+E214+E211</f>
        <v>17749.6</v>
      </c>
    </row>
    <row r="204" spans="1:5" ht="47.25">
      <c r="A204" s="12" t="s">
        <v>325</v>
      </c>
      <c r="B204" s="13" t="s">
        <v>199</v>
      </c>
      <c r="C204" s="13" t="s">
        <v>0</v>
      </c>
      <c r="D204" s="14">
        <f>D207+D205</f>
        <v>16642.9</v>
      </c>
      <c r="E204" s="14">
        <f>E207+E205</f>
        <v>17249.6</v>
      </c>
    </row>
    <row r="205" spans="1:5" ht="31.5">
      <c r="A205" s="43" t="s">
        <v>355</v>
      </c>
      <c r="B205" s="38" t="s">
        <v>356</v>
      </c>
      <c r="C205" s="45"/>
      <c r="D205" s="39">
        <f>D206</f>
        <v>32</v>
      </c>
      <c r="E205" s="39">
        <f>E206</f>
        <v>32</v>
      </c>
    </row>
    <row r="206" spans="1:5" ht="31.5">
      <c r="A206" s="43" t="s">
        <v>15</v>
      </c>
      <c r="B206" s="38" t="s">
        <v>356</v>
      </c>
      <c r="C206" s="45" t="s">
        <v>10</v>
      </c>
      <c r="D206" s="39">
        <f>'2019-2020 Приложение 6'!E142</f>
        <v>32</v>
      </c>
      <c r="E206" s="39">
        <f>'2019-2020 Приложение 6'!F142</f>
        <v>32</v>
      </c>
    </row>
    <row r="207" spans="1:5" ht="15.75">
      <c r="A207" s="44" t="s">
        <v>80</v>
      </c>
      <c r="B207" s="38" t="s">
        <v>201</v>
      </c>
      <c r="C207" s="76"/>
      <c r="D207" s="39">
        <f>D209+D208+D210</f>
        <v>16610.9</v>
      </c>
      <c r="E207" s="39">
        <f>E209+E208+E210</f>
        <v>17217.6</v>
      </c>
    </row>
    <row r="208" spans="1:5" ht="78.75">
      <c r="A208" s="71" t="s">
        <v>17</v>
      </c>
      <c r="B208" s="38" t="s">
        <v>201</v>
      </c>
      <c r="C208" s="30" t="s">
        <v>18</v>
      </c>
      <c r="D208" s="39">
        <f>'2019-2020 Приложение 6'!E144</f>
        <v>15566.2</v>
      </c>
      <c r="E208" s="39">
        <f>'2019-2020 Приложение 6'!F144</f>
        <v>16172.9</v>
      </c>
    </row>
    <row r="209" spans="1:5" ht="31.5">
      <c r="A209" s="44" t="s">
        <v>15</v>
      </c>
      <c r="B209" s="38" t="s">
        <v>201</v>
      </c>
      <c r="C209" s="30" t="s">
        <v>10</v>
      </c>
      <c r="D209" s="39">
        <f>'2019-2020 Приложение 6'!E145</f>
        <v>992.9</v>
      </c>
      <c r="E209" s="39">
        <f>'2019-2020 Приложение 6'!F145</f>
        <v>992.9</v>
      </c>
    </row>
    <row r="210" spans="1:5" ht="15.75">
      <c r="A210" s="44" t="s">
        <v>11</v>
      </c>
      <c r="B210" s="38" t="s">
        <v>268</v>
      </c>
      <c r="C210" s="45" t="s">
        <v>14</v>
      </c>
      <c r="D210" s="39">
        <f>'2019-2020 Приложение 6'!E146</f>
        <v>51.8</v>
      </c>
      <c r="E210" s="39">
        <f>'2019-2020 Приложение 6'!F146</f>
        <v>51.8</v>
      </c>
    </row>
    <row r="211" spans="1:5" ht="31.5">
      <c r="A211" s="26" t="s">
        <v>120</v>
      </c>
      <c r="B211" s="13" t="s">
        <v>186</v>
      </c>
      <c r="C211" s="13"/>
      <c r="D211" s="14">
        <f>D212</f>
        <v>350</v>
      </c>
      <c r="E211" s="14">
        <f>E212</f>
        <v>350</v>
      </c>
    </row>
    <row r="212" spans="1:5" ht="47.25">
      <c r="A212" s="24" t="s">
        <v>39</v>
      </c>
      <c r="B212" s="38" t="s">
        <v>202</v>
      </c>
      <c r="C212" s="23"/>
      <c r="D212" s="39">
        <f>D213</f>
        <v>350</v>
      </c>
      <c r="E212" s="39">
        <f>E213</f>
        <v>350</v>
      </c>
    </row>
    <row r="213" spans="1:5" ht="31.5">
      <c r="A213" s="43" t="s">
        <v>15</v>
      </c>
      <c r="B213" s="38" t="s">
        <v>202</v>
      </c>
      <c r="C213" s="23" t="s">
        <v>10</v>
      </c>
      <c r="D213" s="39">
        <f>'2019-2020 Приложение 6'!E149</f>
        <v>350</v>
      </c>
      <c r="E213" s="39">
        <f>'2019-2020 Приложение 6'!F149</f>
        <v>350</v>
      </c>
    </row>
    <row r="214" spans="1:5" ht="31.5">
      <c r="A214" s="26" t="s">
        <v>137</v>
      </c>
      <c r="B214" s="13" t="s">
        <v>203</v>
      </c>
      <c r="C214" s="13"/>
      <c r="D214" s="14">
        <f>D215+D217+D219</f>
        <v>150</v>
      </c>
      <c r="E214" s="14">
        <f>E215+E217+E219</f>
        <v>150</v>
      </c>
    </row>
    <row r="215" spans="1:5" ht="78.75">
      <c r="A215" s="43" t="s">
        <v>138</v>
      </c>
      <c r="B215" s="38" t="s">
        <v>204</v>
      </c>
      <c r="C215" s="38"/>
      <c r="D215" s="39">
        <f>D216</f>
        <v>40</v>
      </c>
      <c r="E215" s="39">
        <f>E216</f>
        <v>40</v>
      </c>
    </row>
    <row r="216" spans="1:5" ht="31.5">
      <c r="A216" s="44" t="s">
        <v>15</v>
      </c>
      <c r="B216" s="38" t="s">
        <v>204</v>
      </c>
      <c r="C216" s="38" t="s">
        <v>10</v>
      </c>
      <c r="D216" s="39">
        <f>'2019-2020 Приложение 6'!E152</f>
        <v>40</v>
      </c>
      <c r="E216" s="39">
        <f>'2019-2020 Приложение 6'!F152</f>
        <v>40</v>
      </c>
    </row>
    <row r="217" spans="1:5" ht="78.75">
      <c r="A217" s="43" t="s">
        <v>139</v>
      </c>
      <c r="B217" s="38" t="s">
        <v>205</v>
      </c>
      <c r="C217" s="38"/>
      <c r="D217" s="39">
        <f>D218</f>
        <v>70</v>
      </c>
      <c r="E217" s="39">
        <f>E218</f>
        <v>70</v>
      </c>
    </row>
    <row r="218" spans="1:5" ht="31.5">
      <c r="A218" s="44" t="s">
        <v>15</v>
      </c>
      <c r="B218" s="38" t="s">
        <v>205</v>
      </c>
      <c r="C218" s="38" t="s">
        <v>10</v>
      </c>
      <c r="D218" s="39">
        <f>'2019-2020 Приложение 6'!E154</f>
        <v>70</v>
      </c>
      <c r="E218" s="39">
        <f>'2019-2020 Приложение 6'!F154</f>
        <v>70</v>
      </c>
    </row>
    <row r="219" spans="1:5" ht="63">
      <c r="A219" s="43" t="s">
        <v>140</v>
      </c>
      <c r="B219" s="38" t="s">
        <v>206</v>
      </c>
      <c r="C219" s="38"/>
      <c r="D219" s="39">
        <f>D220</f>
        <v>40</v>
      </c>
      <c r="E219" s="39">
        <f>E220</f>
        <v>40</v>
      </c>
    </row>
    <row r="220" spans="1:5" ht="31.5">
      <c r="A220" s="43" t="s">
        <v>15</v>
      </c>
      <c r="B220" s="38" t="s">
        <v>206</v>
      </c>
      <c r="C220" s="38" t="s">
        <v>10</v>
      </c>
      <c r="D220" s="39">
        <f>'2019-2020 Приложение 6'!E156</f>
        <v>40</v>
      </c>
      <c r="E220" s="39">
        <f>'2019-2020 Приложение 6'!F156</f>
        <v>40</v>
      </c>
    </row>
    <row r="221" spans="1:5" ht="31.5">
      <c r="A221" s="32" t="s">
        <v>103</v>
      </c>
      <c r="B221" s="33" t="s">
        <v>235</v>
      </c>
      <c r="C221" s="33" t="s">
        <v>0</v>
      </c>
      <c r="D221" s="34">
        <f>D222+D225+D232</f>
        <v>22126.5</v>
      </c>
      <c r="E221" s="34">
        <f>E222+E225+E232</f>
        <v>22356.6</v>
      </c>
    </row>
    <row r="222" spans="1:5" ht="31.5">
      <c r="A222" s="12" t="s">
        <v>104</v>
      </c>
      <c r="B222" s="13" t="s">
        <v>236</v>
      </c>
      <c r="C222" s="13" t="s">
        <v>0</v>
      </c>
      <c r="D222" s="14">
        <f>D223</f>
        <v>50</v>
      </c>
      <c r="E222" s="14">
        <f>E223</f>
        <v>50</v>
      </c>
    </row>
    <row r="223" spans="1:5" ht="31.5">
      <c r="A223" s="44" t="s">
        <v>65</v>
      </c>
      <c r="B223" s="17" t="s">
        <v>237</v>
      </c>
      <c r="C223" s="30"/>
      <c r="D223" s="40">
        <f>D224</f>
        <v>50</v>
      </c>
      <c r="E223" s="40">
        <f>E224</f>
        <v>50</v>
      </c>
    </row>
    <row r="224" spans="1:5" ht="78.75">
      <c r="A224" s="71" t="s">
        <v>17</v>
      </c>
      <c r="B224" s="17" t="s">
        <v>237</v>
      </c>
      <c r="C224" s="30" t="s">
        <v>18</v>
      </c>
      <c r="D224" s="39">
        <f>'2019-2020 Приложение 6'!E160</f>
        <v>50</v>
      </c>
      <c r="E224" s="39">
        <f>'2019-2020 Приложение 6'!F160</f>
        <v>50</v>
      </c>
    </row>
    <row r="225" spans="1:5" ht="63">
      <c r="A225" s="12" t="s">
        <v>326</v>
      </c>
      <c r="B225" s="13" t="s">
        <v>188</v>
      </c>
      <c r="C225" s="13" t="s">
        <v>0</v>
      </c>
      <c r="D225" s="14">
        <f>D228+D230+D226</f>
        <v>21976.5</v>
      </c>
      <c r="E225" s="14">
        <f>E228+E230+E226</f>
        <v>22206.6</v>
      </c>
    </row>
    <row r="226" spans="1:5" ht="126">
      <c r="A226" s="145" t="s">
        <v>83</v>
      </c>
      <c r="B226" s="143" t="s">
        <v>300</v>
      </c>
      <c r="C226" s="142"/>
      <c r="D226" s="153">
        <f>D227</f>
        <v>21276.5</v>
      </c>
      <c r="E226" s="153">
        <f>E227</f>
        <v>21506.6</v>
      </c>
    </row>
    <row r="227" spans="1:5" ht="47.25">
      <c r="A227" s="141" t="s">
        <v>33</v>
      </c>
      <c r="B227" s="142" t="s">
        <v>300</v>
      </c>
      <c r="C227" s="142" t="s">
        <v>28</v>
      </c>
      <c r="D227" s="153">
        <f>'2019-2020 Приложение 6'!E163</f>
        <v>21276.5</v>
      </c>
      <c r="E227" s="153">
        <f>'2019-2020 Приложение 6'!F163</f>
        <v>21506.6</v>
      </c>
    </row>
    <row r="228" spans="1:5" ht="78.75">
      <c r="A228" s="24" t="s">
        <v>85</v>
      </c>
      <c r="B228" s="17" t="s">
        <v>241</v>
      </c>
      <c r="C228" s="17"/>
      <c r="D228" s="19">
        <f>D229</f>
        <v>0</v>
      </c>
      <c r="E228" s="19">
        <f>E229</f>
        <v>0</v>
      </c>
    </row>
    <row r="229" spans="1:5" ht="15.75">
      <c r="A229" s="24" t="s">
        <v>31</v>
      </c>
      <c r="B229" s="17" t="s">
        <v>241</v>
      </c>
      <c r="C229" s="45" t="s">
        <v>19</v>
      </c>
      <c r="D229" s="39">
        <f>'2019-2020 Приложение 6'!E165</f>
        <v>0</v>
      </c>
      <c r="E229" s="39">
        <f>'2019-2020 Приложение 6'!F165</f>
        <v>0</v>
      </c>
    </row>
    <row r="230" spans="1:5" ht="47.25">
      <c r="A230" s="43" t="s">
        <v>296</v>
      </c>
      <c r="B230" s="17" t="s">
        <v>288</v>
      </c>
      <c r="C230" s="45"/>
      <c r="D230" s="19">
        <f>D231</f>
        <v>700</v>
      </c>
      <c r="E230" s="19">
        <f>E231</f>
        <v>700</v>
      </c>
    </row>
    <row r="231" spans="1:5" ht="15.75">
      <c r="A231" s="24" t="s">
        <v>31</v>
      </c>
      <c r="B231" s="17" t="s">
        <v>288</v>
      </c>
      <c r="C231" s="45" t="s">
        <v>19</v>
      </c>
      <c r="D231" s="39">
        <f>'2019-2020 Приложение 6'!E167</f>
        <v>700</v>
      </c>
      <c r="E231" s="39">
        <f>'2019-2020 Приложение 6'!F167</f>
        <v>700</v>
      </c>
    </row>
    <row r="232" spans="1:5" ht="31.5">
      <c r="A232" s="12" t="s">
        <v>106</v>
      </c>
      <c r="B232" s="13" t="s">
        <v>239</v>
      </c>
      <c r="C232" s="13" t="s">
        <v>0</v>
      </c>
      <c r="D232" s="14">
        <f>D233+D235</f>
        <v>100</v>
      </c>
      <c r="E232" s="14">
        <f>E233+E235</f>
        <v>100</v>
      </c>
    </row>
    <row r="233" spans="1:5" ht="47.25">
      <c r="A233" s="16" t="s">
        <v>41</v>
      </c>
      <c r="B233" s="17" t="s">
        <v>240</v>
      </c>
      <c r="C233" s="17"/>
      <c r="D233" s="19">
        <f>D234</f>
        <v>80</v>
      </c>
      <c r="E233" s="19">
        <f>E234</f>
        <v>80</v>
      </c>
    </row>
    <row r="234" spans="1:5" ht="31.5">
      <c r="A234" s="71" t="s">
        <v>12</v>
      </c>
      <c r="B234" s="17" t="s">
        <v>240</v>
      </c>
      <c r="C234" s="30" t="s">
        <v>13</v>
      </c>
      <c r="D234" s="39">
        <f>'2019-2020 Приложение 6'!E170</f>
        <v>80</v>
      </c>
      <c r="E234" s="39">
        <f>'2019-2020 Приложение 6'!F170</f>
        <v>80</v>
      </c>
    </row>
    <row r="235" spans="1:5" ht="47.25">
      <c r="A235" s="16" t="s">
        <v>297</v>
      </c>
      <c r="B235" s="17" t="s">
        <v>291</v>
      </c>
      <c r="C235" s="30"/>
      <c r="D235" s="40">
        <f>D236</f>
        <v>20</v>
      </c>
      <c r="E235" s="40">
        <f>E236</f>
        <v>20</v>
      </c>
    </row>
    <row r="236" spans="1:5" ht="31.5">
      <c r="A236" s="71" t="s">
        <v>12</v>
      </c>
      <c r="B236" s="17" t="s">
        <v>291</v>
      </c>
      <c r="C236" s="30" t="s">
        <v>13</v>
      </c>
      <c r="D236" s="39">
        <f>'2019-2020 Приложение 6'!E172</f>
        <v>20</v>
      </c>
      <c r="E236" s="39">
        <f>'2019-2020 Приложение 6'!F172</f>
        <v>20</v>
      </c>
    </row>
    <row r="237" spans="1:5" ht="15.75">
      <c r="A237" s="35" t="s">
        <v>35</v>
      </c>
      <c r="B237" s="36" t="s">
        <v>148</v>
      </c>
      <c r="C237" s="36" t="s">
        <v>0</v>
      </c>
      <c r="D237" s="37">
        <f>D238+D240+D244+D248+D254+D258+D260+D262+D264+D266+D268+D270+D272+D278+D280+D274+D276+D256+D250+D252</f>
        <v>107186.59999999999</v>
      </c>
      <c r="E237" s="37">
        <f>E238+E240+E244+E248+E254+E258+E260+E262+E264+E266+E268+E270+E272+E278+E280+E274+E276+E256+E250+E252</f>
        <v>112471</v>
      </c>
    </row>
    <row r="238" spans="1:7" ht="31.5">
      <c r="A238" s="25" t="s">
        <v>287</v>
      </c>
      <c r="B238" s="45" t="s">
        <v>159</v>
      </c>
      <c r="C238" s="23"/>
      <c r="D238" s="46">
        <f>D239</f>
        <v>1166.3</v>
      </c>
      <c r="E238" s="46">
        <f>E239</f>
        <v>1166.3</v>
      </c>
      <c r="F238" s="29"/>
      <c r="G238" s="29"/>
    </row>
    <row r="239" spans="1:5" ht="78.75">
      <c r="A239" s="47" t="s">
        <v>17</v>
      </c>
      <c r="B239" s="45" t="s">
        <v>159</v>
      </c>
      <c r="C239" s="23" t="s">
        <v>18</v>
      </c>
      <c r="D239" s="39">
        <f>'2019-2020 Приложение 6'!E13</f>
        <v>1166.3</v>
      </c>
      <c r="E239" s="39">
        <f>'2019-2020 Приложение 6'!F13</f>
        <v>1166.3</v>
      </c>
    </row>
    <row r="240" spans="1:5" ht="47.25">
      <c r="A240" s="47" t="s">
        <v>36</v>
      </c>
      <c r="B240" s="45" t="s">
        <v>160</v>
      </c>
      <c r="C240" s="45" t="s">
        <v>0</v>
      </c>
      <c r="D240" s="46">
        <f>D242+D241+D243</f>
        <v>460.99999999999994</v>
      </c>
      <c r="E240" s="46">
        <f>E242+E241+E243</f>
        <v>461.9</v>
      </c>
    </row>
    <row r="241" spans="1:5" ht="78.75">
      <c r="A241" s="58" t="s">
        <v>17</v>
      </c>
      <c r="B241" s="45" t="s">
        <v>160</v>
      </c>
      <c r="C241" s="45" t="s">
        <v>18</v>
      </c>
      <c r="D241" s="46">
        <f>'2019-2020 Приложение 6'!E15</f>
        <v>102.6</v>
      </c>
      <c r="E241" s="46">
        <f>'2019-2020 Приложение 6'!F15</f>
        <v>104.6</v>
      </c>
    </row>
    <row r="242" spans="1:5" ht="31.5">
      <c r="A242" s="48" t="s">
        <v>15</v>
      </c>
      <c r="B242" s="45" t="s">
        <v>160</v>
      </c>
      <c r="C242" s="45" t="s">
        <v>10</v>
      </c>
      <c r="D242" s="46">
        <f>'2019-2020 Приложение 6'!E16</f>
        <v>355.2</v>
      </c>
      <c r="E242" s="46">
        <f>'2019-2020 Приложение 6'!F16</f>
        <v>354.2</v>
      </c>
    </row>
    <row r="243" spans="1:5" ht="15.75">
      <c r="A243" s="48" t="s">
        <v>11</v>
      </c>
      <c r="B243" s="45" t="s">
        <v>160</v>
      </c>
      <c r="C243" s="45" t="s">
        <v>14</v>
      </c>
      <c r="D243" s="46">
        <f>'2019-2020 Приложение 6'!E17</f>
        <v>3.2</v>
      </c>
      <c r="E243" s="46">
        <f>'2019-2020 Приложение 6'!F17</f>
        <v>3.1</v>
      </c>
    </row>
    <row r="244" spans="1:5" ht="31.5">
      <c r="A244" s="47" t="s">
        <v>37</v>
      </c>
      <c r="B244" s="45" t="s">
        <v>158</v>
      </c>
      <c r="C244" s="45" t="s">
        <v>0</v>
      </c>
      <c r="D244" s="46">
        <f>D245+D246+D247</f>
        <v>2397.6000000000004</v>
      </c>
      <c r="E244" s="46">
        <f>E245+E246+E247</f>
        <v>2365.2999999999997</v>
      </c>
    </row>
    <row r="245" spans="1:5" ht="78.75">
      <c r="A245" s="47" t="s">
        <v>17</v>
      </c>
      <c r="B245" s="45" t="s">
        <v>158</v>
      </c>
      <c r="C245" s="45" t="s">
        <v>18</v>
      </c>
      <c r="D245" s="39">
        <f>'2019-2020 Приложение 6'!E19</f>
        <v>2136.3</v>
      </c>
      <c r="E245" s="39">
        <f>'2019-2020 Приложение 6'!F19</f>
        <v>2096.2999999999997</v>
      </c>
    </row>
    <row r="246" spans="1:5" ht="31.5">
      <c r="A246" s="48" t="s">
        <v>15</v>
      </c>
      <c r="B246" s="45" t="s">
        <v>158</v>
      </c>
      <c r="C246" s="23" t="s">
        <v>10</v>
      </c>
      <c r="D246" s="39">
        <f>'2019-2020 Приложение 6'!E20</f>
        <v>259.49999999999994</v>
      </c>
      <c r="E246" s="39">
        <f>'2019-2020 Приложение 6'!F20</f>
        <v>267.2</v>
      </c>
    </row>
    <row r="247" spans="1:5" ht="15.75">
      <c r="A247" s="48" t="s">
        <v>11</v>
      </c>
      <c r="B247" s="45" t="s">
        <v>158</v>
      </c>
      <c r="C247" s="23" t="s">
        <v>14</v>
      </c>
      <c r="D247" s="39">
        <f>'2019-2020 Приложение 6'!E21</f>
        <v>1.8</v>
      </c>
      <c r="E247" s="39">
        <f>'2019-2020 Приложение 6'!F21</f>
        <v>1.8</v>
      </c>
    </row>
    <row r="248" spans="1:5" ht="31.5">
      <c r="A248" s="24" t="s">
        <v>77</v>
      </c>
      <c r="B248" s="45" t="s">
        <v>156</v>
      </c>
      <c r="C248" s="154"/>
      <c r="D248" s="22">
        <f>D249</f>
        <v>34071.100000000006</v>
      </c>
      <c r="E248" s="46">
        <f>E249</f>
        <v>22938.8</v>
      </c>
    </row>
    <row r="249" spans="1:5" ht="15.75">
      <c r="A249" s="50" t="s">
        <v>11</v>
      </c>
      <c r="B249" s="45" t="s">
        <v>156</v>
      </c>
      <c r="C249" s="23" t="s">
        <v>14</v>
      </c>
      <c r="D249" s="39">
        <f>'2019-2020 Приложение 6'!E175</f>
        <v>34071.100000000006</v>
      </c>
      <c r="E249" s="39">
        <f>'2019-2020 Приложение 6'!F175</f>
        <v>22938.8</v>
      </c>
    </row>
    <row r="250" spans="1:5" ht="47.25">
      <c r="A250" s="57" t="s">
        <v>277</v>
      </c>
      <c r="B250" s="45" t="s">
        <v>276</v>
      </c>
      <c r="C250" s="45"/>
      <c r="D250" s="46">
        <f>D251</f>
        <v>300</v>
      </c>
      <c r="E250" s="46">
        <f>E251</f>
        <v>100</v>
      </c>
    </row>
    <row r="251" spans="1:5" ht="31.5">
      <c r="A251" s="50" t="s">
        <v>15</v>
      </c>
      <c r="B251" s="45" t="s">
        <v>276</v>
      </c>
      <c r="C251" s="23" t="s">
        <v>10</v>
      </c>
      <c r="D251" s="46">
        <f>'2019-2020 Приложение 6'!E177</f>
        <v>300</v>
      </c>
      <c r="E251" s="46">
        <f>'2019-2020 Приложение 6'!F177</f>
        <v>100</v>
      </c>
    </row>
    <row r="252" spans="1:5" ht="47.25">
      <c r="A252" s="50" t="s">
        <v>307</v>
      </c>
      <c r="B252" s="45" t="s">
        <v>306</v>
      </c>
      <c r="C252" s="147"/>
      <c r="D252" s="46">
        <f>'2019-2020 Приложение 6'!E178</f>
        <v>200</v>
      </c>
      <c r="E252" s="46">
        <f>'2019-2020 Приложение 6'!F178</f>
        <v>100</v>
      </c>
    </row>
    <row r="253" spans="1:5" ht="31.5">
      <c r="A253" s="50" t="s">
        <v>15</v>
      </c>
      <c r="B253" s="45" t="s">
        <v>306</v>
      </c>
      <c r="C253" s="23" t="s">
        <v>10</v>
      </c>
      <c r="D253" s="46">
        <f>'2019-2020 Приложение 6'!E179</f>
        <v>200</v>
      </c>
      <c r="E253" s="46">
        <f>'2019-2020 Приложение 6'!F179</f>
        <v>100</v>
      </c>
    </row>
    <row r="254" spans="1:5" ht="47.25">
      <c r="A254" s="24" t="s">
        <v>53</v>
      </c>
      <c r="B254" s="45" t="s">
        <v>146</v>
      </c>
      <c r="C254" s="23"/>
      <c r="D254" s="40">
        <f>D255</f>
        <v>1262</v>
      </c>
      <c r="E254" s="40">
        <f>E255</f>
        <v>1309.3</v>
      </c>
    </row>
    <row r="255" spans="1:5" ht="15.75">
      <c r="A255" s="50" t="s">
        <v>48</v>
      </c>
      <c r="B255" s="45" t="s">
        <v>146</v>
      </c>
      <c r="C255" s="45" t="s">
        <v>49</v>
      </c>
      <c r="D255" s="39">
        <f>'2019-2020 Приложение 6'!E277</f>
        <v>1262</v>
      </c>
      <c r="E255" s="39">
        <f>'2019-2020 Приложение 6'!F277</f>
        <v>1309.3</v>
      </c>
    </row>
    <row r="256" spans="1:5" ht="47.25">
      <c r="A256" s="43" t="s">
        <v>339</v>
      </c>
      <c r="B256" s="45" t="s">
        <v>340</v>
      </c>
      <c r="C256" s="67"/>
      <c r="D256" s="39">
        <f>D257</f>
        <v>39.3</v>
      </c>
      <c r="E256" s="39">
        <f>E257</f>
        <v>63.5</v>
      </c>
    </row>
    <row r="257" spans="1:5" ht="31.5">
      <c r="A257" s="50" t="s">
        <v>15</v>
      </c>
      <c r="B257" s="45" t="s">
        <v>340</v>
      </c>
      <c r="C257" s="23" t="s">
        <v>10</v>
      </c>
      <c r="D257" s="39">
        <f>'2019-2020 Приложение 6'!E181</f>
        <v>39.3</v>
      </c>
      <c r="E257" s="39">
        <f>'2019-2020 Приложение 6'!F181</f>
        <v>63.5</v>
      </c>
    </row>
    <row r="258" spans="1:5" ht="63">
      <c r="A258" s="50" t="s">
        <v>52</v>
      </c>
      <c r="B258" s="45" t="s">
        <v>147</v>
      </c>
      <c r="C258" s="23"/>
      <c r="D258" s="40">
        <f>D259</f>
        <v>128.9</v>
      </c>
      <c r="E258" s="40">
        <f>E259</f>
        <v>128.9</v>
      </c>
    </row>
    <row r="259" spans="1:5" ht="15.75">
      <c r="A259" s="50" t="s">
        <v>48</v>
      </c>
      <c r="B259" s="45" t="s">
        <v>147</v>
      </c>
      <c r="C259" s="45" t="s">
        <v>49</v>
      </c>
      <c r="D259" s="46">
        <f>'2019-2020 Приложение 6'!E279</f>
        <v>128.9</v>
      </c>
      <c r="E259" s="46">
        <f>'2019-2020 Приложение 6'!F279</f>
        <v>128.9</v>
      </c>
    </row>
    <row r="260" spans="1:5" ht="78.75">
      <c r="A260" s="50" t="s">
        <v>283</v>
      </c>
      <c r="B260" s="45" t="s">
        <v>278</v>
      </c>
      <c r="C260" s="45"/>
      <c r="D260" s="46">
        <f>D261</f>
        <v>1053.1</v>
      </c>
      <c r="E260" s="46">
        <f>E261</f>
        <v>1159</v>
      </c>
    </row>
    <row r="261" spans="1:5" ht="31.5">
      <c r="A261" s="86" t="s">
        <v>12</v>
      </c>
      <c r="B261" s="45" t="s">
        <v>278</v>
      </c>
      <c r="C261" s="45" t="s">
        <v>13</v>
      </c>
      <c r="D261" s="46">
        <f>'2019-2020 Приложение 6'!E209</f>
        <v>1053.1</v>
      </c>
      <c r="E261" s="46">
        <f>'2019-2020 Приложение 6'!F209</f>
        <v>1159</v>
      </c>
    </row>
    <row r="262" spans="1:5" ht="63">
      <c r="A262" s="50" t="s">
        <v>78</v>
      </c>
      <c r="B262" s="45" t="s">
        <v>157</v>
      </c>
      <c r="C262" s="23"/>
      <c r="D262" s="22">
        <f>D263</f>
        <v>607.2</v>
      </c>
      <c r="E262" s="46">
        <f>E263</f>
        <v>607.2</v>
      </c>
    </row>
    <row r="263" spans="1:5" ht="15.75">
      <c r="A263" s="50" t="s">
        <v>31</v>
      </c>
      <c r="B263" s="45" t="s">
        <v>157</v>
      </c>
      <c r="C263" s="23" t="s">
        <v>19</v>
      </c>
      <c r="D263" s="22">
        <f>'2019-2020 Приложение 6'!E183</f>
        <v>607.2</v>
      </c>
      <c r="E263" s="22">
        <f>'2019-2020 Приложение 6'!F183</f>
        <v>607.2</v>
      </c>
    </row>
    <row r="264" spans="1:5" ht="110.25">
      <c r="A264" s="90" t="s">
        <v>284</v>
      </c>
      <c r="B264" s="54" t="s">
        <v>151</v>
      </c>
      <c r="C264" s="155"/>
      <c r="D264" s="51">
        <f>D265</f>
        <v>3</v>
      </c>
      <c r="E264" s="51">
        <f>E265</f>
        <v>3</v>
      </c>
    </row>
    <row r="265" spans="1:5" ht="31.5">
      <c r="A265" s="57" t="s">
        <v>15</v>
      </c>
      <c r="B265" s="54" t="s">
        <v>151</v>
      </c>
      <c r="C265" s="155">
        <v>200</v>
      </c>
      <c r="D265" s="51">
        <f>'2019-2020 Приложение 6'!E281</f>
        <v>3</v>
      </c>
      <c r="E265" s="51">
        <f>'2019-2020 Приложение 6'!F281</f>
        <v>3</v>
      </c>
    </row>
    <row r="266" spans="1:5" ht="189">
      <c r="A266" s="90" t="s">
        <v>285</v>
      </c>
      <c r="B266" s="116" t="s">
        <v>152</v>
      </c>
      <c r="C266" s="155"/>
      <c r="D266" s="51">
        <f>D267</f>
        <v>3</v>
      </c>
      <c r="E266" s="51">
        <f>E267</f>
        <v>3</v>
      </c>
    </row>
    <row r="267" spans="1:5" ht="31.5">
      <c r="A267" s="57" t="s">
        <v>15</v>
      </c>
      <c r="B267" s="116" t="s">
        <v>152</v>
      </c>
      <c r="C267" s="155">
        <v>200</v>
      </c>
      <c r="D267" s="51">
        <f>'2019-2020 Приложение 6'!E283</f>
        <v>3</v>
      </c>
      <c r="E267" s="51">
        <f>'2019-2020 Приложение 6'!F283</f>
        <v>3</v>
      </c>
    </row>
    <row r="268" spans="1:5" ht="31.5">
      <c r="A268" s="24" t="s">
        <v>50</v>
      </c>
      <c r="B268" s="116" t="s">
        <v>153</v>
      </c>
      <c r="C268" s="52"/>
      <c r="D268" s="51">
        <f>D269</f>
        <v>1578.7</v>
      </c>
      <c r="E268" s="51">
        <f>E269</f>
        <v>1549</v>
      </c>
    </row>
    <row r="269" spans="1:5" ht="15.75">
      <c r="A269" s="50" t="s">
        <v>48</v>
      </c>
      <c r="B269" s="116" t="s">
        <v>153</v>
      </c>
      <c r="C269" s="45" t="s">
        <v>49</v>
      </c>
      <c r="D269" s="51">
        <f>'2019-2020 Приложение 6'!E285</f>
        <v>1578.7</v>
      </c>
      <c r="E269" s="51">
        <f>'2019-2020 Приложение 6'!F285</f>
        <v>1549</v>
      </c>
    </row>
    <row r="270" spans="1:5" ht="105">
      <c r="A270" s="156" t="s">
        <v>286</v>
      </c>
      <c r="B270" s="116" t="s">
        <v>154</v>
      </c>
      <c r="C270" s="53"/>
      <c r="D270" s="51">
        <f>D271</f>
        <v>178.2</v>
      </c>
      <c r="E270" s="51">
        <f>E271</f>
        <v>178.2</v>
      </c>
    </row>
    <row r="271" spans="1:5" ht="15.75">
      <c r="A271" s="50" t="s">
        <v>48</v>
      </c>
      <c r="B271" s="116" t="s">
        <v>154</v>
      </c>
      <c r="C271" s="45" t="s">
        <v>49</v>
      </c>
      <c r="D271" s="51">
        <f>'2019-2020 Приложение 6'!E287</f>
        <v>178.2</v>
      </c>
      <c r="E271" s="51">
        <f>'2019-2020 Приложение 6'!F287</f>
        <v>178.2</v>
      </c>
    </row>
    <row r="272" spans="1:5" ht="135">
      <c r="A272" s="157" t="s">
        <v>280</v>
      </c>
      <c r="B272" s="116" t="s">
        <v>155</v>
      </c>
      <c r="C272" s="158"/>
      <c r="D272" s="51">
        <f>D273</f>
        <v>7</v>
      </c>
      <c r="E272" s="51">
        <f>E273</f>
        <v>7</v>
      </c>
    </row>
    <row r="273" spans="1:5" ht="31.5">
      <c r="A273" s="57" t="s">
        <v>15</v>
      </c>
      <c r="B273" s="116" t="s">
        <v>155</v>
      </c>
      <c r="C273" s="45" t="s">
        <v>10</v>
      </c>
      <c r="D273" s="51">
        <f>'2019-2020 Приложение 6'!E289</f>
        <v>7</v>
      </c>
      <c r="E273" s="51">
        <f>'2019-2020 Приложение 6'!F289</f>
        <v>7</v>
      </c>
    </row>
    <row r="274" spans="1:5" ht="31.5">
      <c r="A274" s="24" t="s">
        <v>134</v>
      </c>
      <c r="B274" s="45" t="s">
        <v>149</v>
      </c>
      <c r="C274" s="45" t="s">
        <v>0</v>
      </c>
      <c r="D274" s="51">
        <f>D275</f>
        <v>3400</v>
      </c>
      <c r="E274" s="51">
        <f>E275</f>
        <v>3200</v>
      </c>
    </row>
    <row r="275" spans="1:5" ht="15.75">
      <c r="A275" s="50" t="s">
        <v>48</v>
      </c>
      <c r="B275" s="45" t="s">
        <v>149</v>
      </c>
      <c r="C275" s="45" t="s">
        <v>49</v>
      </c>
      <c r="D275" s="22">
        <f>'2019-2020 Приложение 6'!E291</f>
        <v>3400</v>
      </c>
      <c r="E275" s="22">
        <f>'2019-2020 Приложение 6'!F291</f>
        <v>3200</v>
      </c>
    </row>
    <row r="276" spans="1:5" ht="31.5">
      <c r="A276" s="50" t="s">
        <v>51</v>
      </c>
      <c r="B276" s="45" t="s">
        <v>150</v>
      </c>
      <c r="C276" s="52"/>
      <c r="D276" s="51">
        <f>D277</f>
        <v>17337.6</v>
      </c>
      <c r="E276" s="51">
        <f>E277</f>
        <v>17256.7</v>
      </c>
    </row>
    <row r="277" spans="1:5" ht="15.75">
      <c r="A277" s="50" t="s">
        <v>48</v>
      </c>
      <c r="B277" s="45" t="s">
        <v>150</v>
      </c>
      <c r="C277" s="45" t="s">
        <v>49</v>
      </c>
      <c r="D277" s="22">
        <f>'2019-2020 Приложение 6'!E293</f>
        <v>17337.6</v>
      </c>
      <c r="E277" s="22">
        <f>'2019-2020 Приложение 6'!F293</f>
        <v>17256.7</v>
      </c>
    </row>
    <row r="278" spans="1:5" ht="63">
      <c r="A278" s="91" t="s">
        <v>67</v>
      </c>
      <c r="B278" s="64" t="s">
        <v>161</v>
      </c>
      <c r="C278" s="65"/>
      <c r="D278" s="159">
        <f>D279</f>
        <v>400</v>
      </c>
      <c r="E278" s="159">
        <f>E279</f>
        <v>400</v>
      </c>
    </row>
    <row r="279" spans="1:5" ht="15.75">
      <c r="A279" s="63" t="s">
        <v>11</v>
      </c>
      <c r="B279" s="64" t="s">
        <v>161</v>
      </c>
      <c r="C279" s="65">
        <v>800</v>
      </c>
      <c r="D279" s="22">
        <f>'2019-2020 Приложение 6'!E185</f>
        <v>400</v>
      </c>
      <c r="E279" s="22">
        <f>'2019-2020 Приложение 6'!F185</f>
        <v>400</v>
      </c>
    </row>
    <row r="280" spans="1:5" ht="15.75">
      <c r="A280" s="47" t="s">
        <v>327</v>
      </c>
      <c r="B280" s="17" t="s">
        <v>328</v>
      </c>
      <c r="C280" s="160"/>
      <c r="D280" s="161">
        <f>D281</f>
        <v>42592.6</v>
      </c>
      <c r="E280" s="161">
        <f>E281</f>
        <v>59473.9</v>
      </c>
    </row>
    <row r="281" spans="1:5" ht="15.75">
      <c r="A281" s="47" t="s">
        <v>11</v>
      </c>
      <c r="B281" s="17" t="s">
        <v>328</v>
      </c>
      <c r="C281" s="160">
        <v>800</v>
      </c>
      <c r="D281" s="161">
        <f>'2019-2020 Приложение 6'!E295</f>
        <v>42592.6</v>
      </c>
      <c r="E281" s="161">
        <f>'2019-2020 Приложение 6'!F295</f>
        <v>59473.9</v>
      </c>
    </row>
  </sheetData>
  <sheetProtection/>
  <autoFilter ref="A9:E281"/>
  <mergeCells count="6">
    <mergeCell ref="B1:E1"/>
    <mergeCell ref="B2:E2"/>
    <mergeCell ref="A5:E5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3"/>
  <sheetViews>
    <sheetView view="pageBreakPreview" zoomScaleNormal="90" zoomScaleSheetLayoutView="100" workbookViewId="0" topLeftCell="A1">
      <selection activeCell="C3" sqref="C3"/>
    </sheetView>
  </sheetViews>
  <sheetFormatPr defaultColWidth="9.140625" defaultRowHeight="12.75"/>
  <cols>
    <col min="1" max="1" width="65.28125" style="0" customWidth="1"/>
    <col min="2" max="2" width="7.00390625" style="0" customWidth="1"/>
    <col min="3" max="3" width="16.57421875" style="0" customWidth="1"/>
    <col min="4" max="4" width="6.57421875" style="0" customWidth="1"/>
    <col min="5" max="5" width="13.8515625" style="0" customWidth="1"/>
    <col min="6" max="6" width="15.00390625" style="183" customWidth="1"/>
    <col min="7" max="7" width="12.28125" style="0" customWidth="1"/>
    <col min="8" max="8" width="15.00390625" style="0" customWidth="1"/>
    <col min="9" max="9" width="13.28125" style="0" customWidth="1"/>
  </cols>
  <sheetData>
    <row r="1" spans="3:5" ht="15.75">
      <c r="C1" s="227" t="s">
        <v>112</v>
      </c>
      <c r="D1" s="227"/>
      <c r="E1" s="227"/>
    </row>
    <row r="2" spans="3:5" ht="27.75" customHeight="1">
      <c r="C2" s="220" t="s">
        <v>379</v>
      </c>
      <c r="D2" s="220"/>
      <c r="E2" s="220"/>
    </row>
    <row r="3" spans="3:5" ht="12.75">
      <c r="C3" s="133"/>
      <c r="D3" s="133"/>
      <c r="E3" s="132"/>
    </row>
    <row r="4" spans="1:5" ht="18.75">
      <c r="A4" s="5"/>
      <c r="B4" s="5"/>
      <c r="C4" s="6"/>
      <c r="D4" s="6"/>
      <c r="E4" s="6"/>
    </row>
    <row r="5" spans="1:5" ht="53.25" customHeight="1">
      <c r="A5" s="228" t="s">
        <v>336</v>
      </c>
      <c r="B5" s="228"/>
      <c r="C5" s="228"/>
      <c r="D5" s="228"/>
      <c r="E5" s="228"/>
    </row>
    <row r="6" spans="1:6" ht="15.75">
      <c r="A6" s="1" t="s">
        <v>0</v>
      </c>
      <c r="B6" s="1"/>
      <c r="C6" s="1" t="s">
        <v>0</v>
      </c>
      <c r="D6" s="1" t="s">
        <v>0</v>
      </c>
      <c r="E6" s="2"/>
      <c r="F6" s="184"/>
    </row>
    <row r="7" spans="1:5" ht="15.75" customHeight="1">
      <c r="A7" s="222" t="s">
        <v>3</v>
      </c>
      <c r="B7" s="222" t="s">
        <v>113</v>
      </c>
      <c r="C7" s="222" t="s">
        <v>1</v>
      </c>
      <c r="D7" s="222" t="s">
        <v>2</v>
      </c>
      <c r="E7" s="222" t="s">
        <v>9</v>
      </c>
    </row>
    <row r="8" spans="1:5" ht="40.5" customHeight="1">
      <c r="A8" s="224"/>
      <c r="B8" s="229"/>
      <c r="C8" s="223"/>
      <c r="D8" s="223"/>
      <c r="E8" s="224"/>
    </row>
    <row r="9" spans="1:8" ht="15">
      <c r="A9" s="93" t="s">
        <v>4</v>
      </c>
      <c r="B9" s="93">
        <v>2</v>
      </c>
      <c r="C9" s="93">
        <v>3</v>
      </c>
      <c r="D9" s="93">
        <v>4</v>
      </c>
      <c r="E9" s="93">
        <v>5</v>
      </c>
      <c r="F9" s="185"/>
      <c r="G9" s="4"/>
      <c r="H9" s="4"/>
    </row>
    <row r="10" spans="1:9" ht="15.75">
      <c r="A10" s="7" t="s">
        <v>8</v>
      </c>
      <c r="B10" s="7"/>
      <c r="C10" s="7" t="s">
        <v>0</v>
      </c>
      <c r="D10" s="7" t="s">
        <v>0</v>
      </c>
      <c r="E10" s="8">
        <f>E11+E23+E205+E236+E255+E306</f>
        <v>1612682</v>
      </c>
      <c r="F10" s="186">
        <f>'[1]Лист2'!$B$14</f>
        <v>1613495.5</v>
      </c>
      <c r="G10" s="28">
        <f>F10-E10</f>
        <v>813.5</v>
      </c>
      <c r="H10" s="130"/>
      <c r="I10" s="124"/>
    </row>
    <row r="11" spans="1:8" ht="15.75">
      <c r="A11" s="94" t="s">
        <v>135</v>
      </c>
      <c r="B11" s="36" t="s">
        <v>114</v>
      </c>
      <c r="C11" s="33"/>
      <c r="D11" s="33"/>
      <c r="E11" s="34">
        <f>E12</f>
        <v>4043.6000000000004</v>
      </c>
      <c r="F11" s="187"/>
      <c r="G11" s="127"/>
      <c r="H11" s="122"/>
    </row>
    <row r="12" spans="1:8" ht="15.75">
      <c r="A12" s="95" t="s">
        <v>35</v>
      </c>
      <c r="B12" s="96" t="s">
        <v>114</v>
      </c>
      <c r="C12" s="97" t="s">
        <v>148</v>
      </c>
      <c r="D12" s="97" t="s">
        <v>0</v>
      </c>
      <c r="E12" s="98">
        <f>E13+E15+E19</f>
        <v>4043.6000000000004</v>
      </c>
      <c r="F12" s="191"/>
      <c r="G12" s="122"/>
      <c r="H12" s="130"/>
    </row>
    <row r="13" spans="1:8" ht="31.5">
      <c r="A13" s="25" t="s">
        <v>115</v>
      </c>
      <c r="B13" s="23" t="s">
        <v>114</v>
      </c>
      <c r="C13" s="45" t="s">
        <v>159</v>
      </c>
      <c r="D13" s="23"/>
      <c r="E13" s="46">
        <f>E14</f>
        <v>1166.3</v>
      </c>
      <c r="F13" s="188"/>
      <c r="G13" s="122"/>
      <c r="H13" s="122"/>
    </row>
    <row r="14" spans="1:8" ht="63">
      <c r="A14" s="58" t="s">
        <v>17</v>
      </c>
      <c r="B14" s="23" t="s">
        <v>114</v>
      </c>
      <c r="C14" s="45" t="s">
        <v>159</v>
      </c>
      <c r="D14" s="23" t="s">
        <v>18</v>
      </c>
      <c r="E14" s="46">
        <v>1166.3</v>
      </c>
      <c r="F14" s="188"/>
      <c r="G14" s="122"/>
      <c r="H14" s="130"/>
    </row>
    <row r="15" spans="1:9" ht="31.5">
      <c r="A15" s="58" t="s">
        <v>36</v>
      </c>
      <c r="B15" s="23" t="s">
        <v>114</v>
      </c>
      <c r="C15" s="45" t="s">
        <v>160</v>
      </c>
      <c r="D15" s="45" t="s">
        <v>0</v>
      </c>
      <c r="E15" s="46">
        <f>E16+E17+E18</f>
        <v>497.49999999999994</v>
      </c>
      <c r="F15" s="188"/>
      <c r="G15" s="122"/>
      <c r="H15" s="122"/>
      <c r="I15" s="124"/>
    </row>
    <row r="16" spans="1:9" ht="63">
      <c r="A16" s="58" t="s">
        <v>17</v>
      </c>
      <c r="B16" s="23" t="s">
        <v>114</v>
      </c>
      <c r="C16" s="45" t="s">
        <v>160</v>
      </c>
      <c r="D16" s="45" t="s">
        <v>18</v>
      </c>
      <c r="E16" s="46">
        <v>101.6</v>
      </c>
      <c r="F16" s="188"/>
      <c r="G16" s="122"/>
      <c r="H16" s="122"/>
      <c r="I16" s="124"/>
    </row>
    <row r="17" spans="1:8" ht="31.5">
      <c r="A17" s="48" t="s">
        <v>15</v>
      </c>
      <c r="B17" s="23" t="s">
        <v>114</v>
      </c>
      <c r="C17" s="45" t="s">
        <v>160</v>
      </c>
      <c r="D17" s="45" t="s">
        <v>10</v>
      </c>
      <c r="E17" s="46">
        <v>392.7</v>
      </c>
      <c r="F17" s="188"/>
      <c r="G17" s="122"/>
      <c r="H17" s="130"/>
    </row>
    <row r="18" spans="1:8" ht="15.75">
      <c r="A18" s="48" t="s">
        <v>11</v>
      </c>
      <c r="B18" s="23" t="s">
        <v>114</v>
      </c>
      <c r="C18" s="45" t="s">
        <v>160</v>
      </c>
      <c r="D18" s="45" t="s">
        <v>14</v>
      </c>
      <c r="E18" s="46">
        <v>3.2</v>
      </c>
      <c r="F18" s="188"/>
      <c r="G18" s="122"/>
      <c r="H18" s="130"/>
    </row>
    <row r="19" spans="1:8" ht="31.5">
      <c r="A19" s="58" t="s">
        <v>37</v>
      </c>
      <c r="B19" s="23" t="s">
        <v>114</v>
      </c>
      <c r="C19" s="45" t="s">
        <v>158</v>
      </c>
      <c r="D19" s="45" t="s">
        <v>0</v>
      </c>
      <c r="E19" s="46">
        <f>E20+E21+E22</f>
        <v>2379.8</v>
      </c>
      <c r="F19" s="188"/>
      <c r="G19" s="122"/>
      <c r="H19" s="122"/>
    </row>
    <row r="20" spans="1:8" ht="63">
      <c r="A20" s="58" t="s">
        <v>17</v>
      </c>
      <c r="B20" s="23" t="s">
        <v>114</v>
      </c>
      <c r="C20" s="45" t="s">
        <v>158</v>
      </c>
      <c r="D20" s="45" t="s">
        <v>18</v>
      </c>
      <c r="E20" s="46">
        <f>2152.5-43.9+0.1</f>
        <v>2108.7</v>
      </c>
      <c r="F20" s="191"/>
      <c r="G20" s="122"/>
      <c r="H20" s="122"/>
    </row>
    <row r="21" spans="1:8" ht="31.5">
      <c r="A21" s="48" t="s">
        <v>15</v>
      </c>
      <c r="B21" s="23" t="s">
        <v>114</v>
      </c>
      <c r="C21" s="45" t="s">
        <v>158</v>
      </c>
      <c r="D21" s="23" t="s">
        <v>10</v>
      </c>
      <c r="E21" s="46">
        <f>271.2-1.8-0.1</f>
        <v>269.29999999999995</v>
      </c>
      <c r="F21" s="188"/>
      <c r="G21" s="122"/>
      <c r="H21" s="122"/>
    </row>
    <row r="22" spans="1:8" ht="15.75">
      <c r="A22" s="48" t="s">
        <v>11</v>
      </c>
      <c r="B22" s="23" t="s">
        <v>114</v>
      </c>
      <c r="C22" s="45" t="s">
        <v>158</v>
      </c>
      <c r="D22" s="23" t="s">
        <v>14</v>
      </c>
      <c r="E22" s="46">
        <v>1.8</v>
      </c>
      <c r="F22" s="188"/>
      <c r="G22" s="122"/>
      <c r="H22" s="122"/>
    </row>
    <row r="23" spans="1:8" ht="15.75">
      <c r="A23" s="99" t="s">
        <v>136</v>
      </c>
      <c r="B23" s="36" t="s">
        <v>116</v>
      </c>
      <c r="C23" s="100"/>
      <c r="D23" s="101"/>
      <c r="E23" s="37">
        <f>E24+E35+E48+E96+E113+E158+E176+E192+E87</f>
        <v>313398.7</v>
      </c>
      <c r="F23" s="189"/>
      <c r="G23" s="122"/>
      <c r="H23" s="122"/>
    </row>
    <row r="24" spans="1:9" ht="31.5">
      <c r="A24" s="102" t="s">
        <v>72</v>
      </c>
      <c r="B24" s="97" t="s">
        <v>116</v>
      </c>
      <c r="C24" s="96" t="s">
        <v>144</v>
      </c>
      <c r="D24" s="96" t="s">
        <v>0</v>
      </c>
      <c r="E24" s="103">
        <f>E28+E25</f>
        <v>869.3</v>
      </c>
      <c r="F24" s="197"/>
      <c r="G24" s="122"/>
      <c r="H24" s="122"/>
      <c r="I24" s="124"/>
    </row>
    <row r="25" spans="1:8" ht="15.75">
      <c r="A25" s="15" t="s">
        <v>345</v>
      </c>
      <c r="B25" s="104" t="s">
        <v>116</v>
      </c>
      <c r="C25" s="13" t="s">
        <v>346</v>
      </c>
      <c r="D25" s="13" t="s">
        <v>0</v>
      </c>
      <c r="E25" s="14">
        <f>E26</f>
        <v>100</v>
      </c>
      <c r="F25" s="190"/>
      <c r="G25" s="122"/>
      <c r="H25" s="122"/>
    </row>
    <row r="26" spans="1:8" ht="31.5">
      <c r="A26" s="48" t="s">
        <v>370</v>
      </c>
      <c r="B26" s="30" t="s">
        <v>116</v>
      </c>
      <c r="C26" s="17" t="s">
        <v>364</v>
      </c>
      <c r="D26" s="45"/>
      <c r="E26" s="136">
        <f>E27</f>
        <v>100</v>
      </c>
      <c r="F26" s="190"/>
      <c r="G26" s="122"/>
      <c r="H26" s="122"/>
    </row>
    <row r="27" spans="1:8" ht="31.5">
      <c r="A27" s="138" t="s">
        <v>15</v>
      </c>
      <c r="B27" s="30" t="s">
        <v>116</v>
      </c>
      <c r="C27" s="17" t="s">
        <v>364</v>
      </c>
      <c r="D27" s="45" t="s">
        <v>10</v>
      </c>
      <c r="E27" s="46">
        <v>100</v>
      </c>
      <c r="F27" s="190"/>
      <c r="G27" s="122"/>
      <c r="H27" s="122"/>
    </row>
    <row r="28" spans="1:8" ht="31.5">
      <c r="A28" s="15" t="s">
        <v>73</v>
      </c>
      <c r="B28" s="104" t="s">
        <v>116</v>
      </c>
      <c r="C28" s="13" t="s">
        <v>145</v>
      </c>
      <c r="D28" s="13" t="s">
        <v>0</v>
      </c>
      <c r="E28" s="14">
        <f>E31+E29+E33</f>
        <v>769.3</v>
      </c>
      <c r="F28" s="191"/>
      <c r="G28" s="3"/>
      <c r="H28" s="3"/>
    </row>
    <row r="29" spans="1:8" ht="31.5">
      <c r="A29" s="48" t="s">
        <v>348</v>
      </c>
      <c r="B29" s="30" t="s">
        <v>116</v>
      </c>
      <c r="C29" s="17" t="s">
        <v>347</v>
      </c>
      <c r="D29" s="45"/>
      <c r="E29" s="136">
        <f>E30</f>
        <v>180</v>
      </c>
      <c r="F29" s="191"/>
      <c r="G29" s="3"/>
      <c r="H29" s="3"/>
    </row>
    <row r="30" spans="1:8" ht="31.5">
      <c r="A30" s="138" t="s">
        <v>15</v>
      </c>
      <c r="B30" s="30" t="s">
        <v>116</v>
      </c>
      <c r="C30" s="17" t="s">
        <v>347</v>
      </c>
      <c r="D30" s="45" t="s">
        <v>10</v>
      </c>
      <c r="E30" s="46">
        <v>180</v>
      </c>
      <c r="F30" s="191"/>
      <c r="G30" s="3"/>
      <c r="H30" s="3"/>
    </row>
    <row r="31" spans="1:8" ht="45" customHeight="1">
      <c r="A31" s="48" t="s">
        <v>349</v>
      </c>
      <c r="B31" s="30" t="s">
        <v>116</v>
      </c>
      <c r="C31" s="17" t="s">
        <v>366</v>
      </c>
      <c r="D31" s="45"/>
      <c r="E31" s="137">
        <f>E32</f>
        <v>119.3</v>
      </c>
      <c r="F31" s="191"/>
      <c r="G31" s="3"/>
      <c r="H31" s="3"/>
    </row>
    <row r="32" spans="1:8" ht="31.5">
      <c r="A32" s="138" t="s">
        <v>15</v>
      </c>
      <c r="B32" s="30" t="s">
        <v>116</v>
      </c>
      <c r="C32" s="17" t="s">
        <v>366</v>
      </c>
      <c r="D32" s="45" t="s">
        <v>10</v>
      </c>
      <c r="E32" s="46">
        <v>119.3</v>
      </c>
      <c r="F32" s="191"/>
      <c r="G32" s="3"/>
      <c r="H32" s="3"/>
    </row>
    <row r="33" spans="1:8" ht="63">
      <c r="A33" s="48" t="s">
        <v>299</v>
      </c>
      <c r="B33" s="30" t="s">
        <v>116</v>
      </c>
      <c r="C33" s="17" t="s">
        <v>365</v>
      </c>
      <c r="D33" s="45"/>
      <c r="E33" s="207">
        <f>E34</f>
        <v>470</v>
      </c>
      <c r="F33" s="191"/>
      <c r="G33" s="3"/>
      <c r="H33" s="3"/>
    </row>
    <row r="34" spans="1:8" ht="15.75">
      <c r="A34" s="138" t="s">
        <v>11</v>
      </c>
      <c r="B34" s="30" t="s">
        <v>116</v>
      </c>
      <c r="C34" s="17" t="s">
        <v>365</v>
      </c>
      <c r="D34" s="45" t="s">
        <v>14</v>
      </c>
      <c r="E34" s="46">
        <v>470</v>
      </c>
      <c r="F34" s="191"/>
      <c r="G34" s="3"/>
      <c r="H34" s="3"/>
    </row>
    <row r="35" spans="1:8" ht="32.25" customHeight="1">
      <c r="A35" s="102" t="s">
        <v>74</v>
      </c>
      <c r="B35" s="97" t="s">
        <v>116</v>
      </c>
      <c r="C35" s="96" t="s">
        <v>207</v>
      </c>
      <c r="D35" s="96" t="s">
        <v>0</v>
      </c>
      <c r="E35" s="103">
        <f>E36+E43</f>
        <v>2729</v>
      </c>
      <c r="F35" s="191"/>
      <c r="G35" s="3"/>
      <c r="H35" s="3"/>
    </row>
    <row r="36" spans="1:8" ht="31.5">
      <c r="A36" s="12" t="s">
        <v>91</v>
      </c>
      <c r="B36" s="104" t="s">
        <v>116</v>
      </c>
      <c r="C36" s="13" t="s">
        <v>208</v>
      </c>
      <c r="D36" s="13" t="s">
        <v>0</v>
      </c>
      <c r="E36" s="14">
        <f>E37+E39+E41</f>
        <v>174</v>
      </c>
      <c r="F36" s="191"/>
      <c r="G36" s="3"/>
      <c r="H36" s="3"/>
    </row>
    <row r="37" spans="1:8" ht="15.75">
      <c r="A37" s="16" t="s">
        <v>26</v>
      </c>
      <c r="B37" s="30" t="s">
        <v>116</v>
      </c>
      <c r="C37" s="9" t="s">
        <v>209</v>
      </c>
      <c r="D37" s="9"/>
      <c r="E37" s="10">
        <f>E38</f>
        <v>100</v>
      </c>
      <c r="F37" s="191"/>
      <c r="G37" s="3"/>
      <c r="H37" s="3"/>
    </row>
    <row r="38" spans="1:8" ht="31.5">
      <c r="A38" s="77" t="s">
        <v>15</v>
      </c>
      <c r="B38" s="45" t="s">
        <v>116</v>
      </c>
      <c r="C38" s="9" t="s">
        <v>209</v>
      </c>
      <c r="D38" s="45" t="s">
        <v>10</v>
      </c>
      <c r="E38" s="46">
        <v>100</v>
      </c>
      <c r="F38" s="191"/>
      <c r="G38" s="3"/>
      <c r="H38" s="3"/>
    </row>
    <row r="39" spans="1:8" ht="63">
      <c r="A39" s="16" t="s">
        <v>27</v>
      </c>
      <c r="B39" s="30" t="s">
        <v>116</v>
      </c>
      <c r="C39" s="9" t="s">
        <v>210</v>
      </c>
      <c r="D39" s="9"/>
      <c r="E39" s="10">
        <f>E40</f>
        <v>20</v>
      </c>
      <c r="F39" s="191"/>
      <c r="G39" s="3"/>
      <c r="H39" s="3"/>
    </row>
    <row r="40" spans="1:8" ht="15.75">
      <c r="A40" s="48" t="s">
        <v>11</v>
      </c>
      <c r="B40" s="45" t="s">
        <v>116</v>
      </c>
      <c r="C40" s="9" t="s">
        <v>210</v>
      </c>
      <c r="D40" s="45" t="s">
        <v>14</v>
      </c>
      <c r="E40" s="46">
        <v>20</v>
      </c>
      <c r="F40" s="191"/>
      <c r="G40" s="3"/>
      <c r="H40" s="3"/>
    </row>
    <row r="41" spans="1:8" ht="15.75">
      <c r="A41" s="48" t="s">
        <v>361</v>
      </c>
      <c r="B41" s="45" t="s">
        <v>116</v>
      </c>
      <c r="C41" s="9" t="s">
        <v>372</v>
      </c>
      <c r="D41" s="45"/>
      <c r="E41" s="46">
        <f>E42</f>
        <v>54</v>
      </c>
      <c r="F41" s="191"/>
      <c r="G41" s="3"/>
      <c r="H41" s="3"/>
    </row>
    <row r="42" spans="1:8" ht="15.75">
      <c r="A42" s="48" t="s">
        <v>11</v>
      </c>
      <c r="B42" s="45" t="s">
        <v>116</v>
      </c>
      <c r="C42" s="9" t="s">
        <v>372</v>
      </c>
      <c r="D42" s="45" t="s">
        <v>14</v>
      </c>
      <c r="E42" s="46">
        <v>54</v>
      </c>
      <c r="F42" s="191"/>
      <c r="G42" s="3"/>
      <c r="H42" s="3"/>
    </row>
    <row r="43" spans="1:8" ht="31.5">
      <c r="A43" s="12" t="s">
        <v>298</v>
      </c>
      <c r="B43" s="104" t="s">
        <v>116</v>
      </c>
      <c r="C43" s="13" t="s">
        <v>211</v>
      </c>
      <c r="D43" s="13"/>
      <c r="E43" s="14">
        <f>E44+E46</f>
        <v>2555</v>
      </c>
      <c r="F43" s="191"/>
      <c r="G43" s="3"/>
      <c r="H43" s="3"/>
    </row>
    <row r="44" spans="1:8" ht="31.5">
      <c r="A44" s="210" t="s">
        <v>315</v>
      </c>
      <c r="B44" s="45" t="s">
        <v>116</v>
      </c>
      <c r="C44" s="23" t="s">
        <v>371</v>
      </c>
      <c r="D44" s="45"/>
      <c r="E44" s="46">
        <f>E45</f>
        <v>1555</v>
      </c>
      <c r="F44" s="191"/>
      <c r="G44" s="3"/>
      <c r="H44" s="3"/>
    </row>
    <row r="45" spans="1:8" ht="31.5">
      <c r="A45" s="211" t="s">
        <v>33</v>
      </c>
      <c r="B45" s="45" t="s">
        <v>116</v>
      </c>
      <c r="C45" s="23" t="s">
        <v>371</v>
      </c>
      <c r="D45" s="45" t="s">
        <v>28</v>
      </c>
      <c r="E45" s="40">
        <f>1300+255</f>
        <v>1555</v>
      </c>
      <c r="F45" s="191"/>
      <c r="G45" s="3"/>
      <c r="H45" s="3"/>
    </row>
    <row r="46" spans="1:8" ht="31.5">
      <c r="A46" s="210" t="s">
        <v>374</v>
      </c>
      <c r="B46" s="45" t="s">
        <v>116</v>
      </c>
      <c r="C46" s="9" t="s">
        <v>373</v>
      </c>
      <c r="D46" s="45"/>
      <c r="E46" s="46">
        <f>E47</f>
        <v>1000</v>
      </c>
      <c r="F46" s="191"/>
      <c r="G46" s="3"/>
      <c r="H46" s="3"/>
    </row>
    <row r="47" spans="1:8" ht="31.5">
      <c r="A47" s="48" t="s">
        <v>15</v>
      </c>
      <c r="B47" s="45" t="s">
        <v>116</v>
      </c>
      <c r="C47" s="9" t="s">
        <v>373</v>
      </c>
      <c r="D47" s="45" t="s">
        <v>10</v>
      </c>
      <c r="E47" s="46">
        <v>1000</v>
      </c>
      <c r="F47" s="191"/>
      <c r="G47" s="3"/>
      <c r="H47" s="3"/>
    </row>
    <row r="48" spans="1:8" ht="47.25">
      <c r="A48" s="102" t="s">
        <v>75</v>
      </c>
      <c r="B48" s="97" t="s">
        <v>116</v>
      </c>
      <c r="C48" s="96" t="s">
        <v>242</v>
      </c>
      <c r="D48" s="96" t="s">
        <v>0</v>
      </c>
      <c r="E48" s="103">
        <f>E49+E56+E79+E61+E84</f>
        <v>79601.59999999999</v>
      </c>
      <c r="F48" s="186"/>
      <c r="G48" s="3"/>
      <c r="H48" s="3"/>
    </row>
    <row r="49" spans="1:8" ht="31.5">
      <c r="A49" s="12" t="s">
        <v>89</v>
      </c>
      <c r="B49" s="104" t="s">
        <v>116</v>
      </c>
      <c r="C49" s="13" t="s">
        <v>243</v>
      </c>
      <c r="D49" s="13" t="s">
        <v>0</v>
      </c>
      <c r="E49" s="14">
        <f>E50+E52+E54</f>
        <v>30793.3</v>
      </c>
      <c r="F49" s="191"/>
      <c r="G49" s="3"/>
      <c r="H49" s="3"/>
    </row>
    <row r="50" spans="1:8" ht="31.5">
      <c r="A50" s="16" t="s">
        <v>68</v>
      </c>
      <c r="B50" s="30" t="s">
        <v>116</v>
      </c>
      <c r="C50" s="45" t="s">
        <v>244</v>
      </c>
      <c r="D50" s="9"/>
      <c r="E50" s="10">
        <f>E51</f>
        <v>5820</v>
      </c>
      <c r="F50" s="191"/>
      <c r="G50" s="3"/>
      <c r="H50" s="3"/>
    </row>
    <row r="51" spans="1:8" ht="31.5">
      <c r="A51" s="77" t="s">
        <v>15</v>
      </c>
      <c r="B51" s="45" t="s">
        <v>116</v>
      </c>
      <c r="C51" s="45" t="s">
        <v>244</v>
      </c>
      <c r="D51" s="45" t="s">
        <v>10</v>
      </c>
      <c r="E51" s="46">
        <v>5820</v>
      </c>
      <c r="F51" s="191"/>
      <c r="G51" s="3"/>
      <c r="H51" s="3"/>
    </row>
    <row r="52" spans="1:8" ht="31.5">
      <c r="A52" s="20" t="s">
        <v>54</v>
      </c>
      <c r="B52" s="45" t="s">
        <v>116</v>
      </c>
      <c r="C52" s="45" t="s">
        <v>245</v>
      </c>
      <c r="D52" s="11"/>
      <c r="E52" s="10">
        <f>E53</f>
        <v>20473.3</v>
      </c>
      <c r="F52" s="191"/>
      <c r="G52" s="3"/>
      <c r="H52" s="3"/>
    </row>
    <row r="53" spans="1:8" ht="31.5">
      <c r="A53" s="77" t="s">
        <v>15</v>
      </c>
      <c r="B53" s="45" t="s">
        <v>116</v>
      </c>
      <c r="C53" s="45" t="s">
        <v>245</v>
      </c>
      <c r="D53" s="45" t="s">
        <v>10</v>
      </c>
      <c r="E53" s="46">
        <v>20473.3</v>
      </c>
      <c r="F53" s="191"/>
      <c r="G53" s="3"/>
      <c r="H53" s="3"/>
    </row>
    <row r="54" spans="1:8" ht="47.25">
      <c r="A54" s="43" t="s">
        <v>84</v>
      </c>
      <c r="B54" s="45" t="s">
        <v>116</v>
      </c>
      <c r="C54" s="30" t="s">
        <v>254</v>
      </c>
      <c r="D54" s="66"/>
      <c r="E54" s="22">
        <f>E55</f>
        <v>4500</v>
      </c>
      <c r="F54" s="192"/>
      <c r="G54" s="3"/>
      <c r="H54" s="3"/>
    </row>
    <row r="55" spans="1:8" ht="15.75">
      <c r="A55" s="77" t="s">
        <v>11</v>
      </c>
      <c r="B55" s="45" t="s">
        <v>116</v>
      </c>
      <c r="C55" s="30" t="s">
        <v>254</v>
      </c>
      <c r="D55" s="45" t="s">
        <v>14</v>
      </c>
      <c r="E55" s="46">
        <v>4500</v>
      </c>
      <c r="F55" s="192"/>
      <c r="G55" s="3"/>
      <c r="H55" s="3"/>
    </row>
    <row r="56" spans="1:8" ht="47.25">
      <c r="A56" s="12" t="s">
        <v>117</v>
      </c>
      <c r="B56" s="104" t="s">
        <v>116</v>
      </c>
      <c r="C56" s="13" t="s">
        <v>246</v>
      </c>
      <c r="D56" s="13" t="s">
        <v>0</v>
      </c>
      <c r="E56" s="14">
        <f>E57+E59</f>
        <v>17365.2</v>
      </c>
      <c r="F56" s="191"/>
      <c r="G56" s="3"/>
      <c r="H56" s="3"/>
    </row>
    <row r="57" spans="1:8" ht="78.75">
      <c r="A57" s="24" t="s">
        <v>257</v>
      </c>
      <c r="B57" s="45" t="s">
        <v>116</v>
      </c>
      <c r="C57" s="45" t="s">
        <v>264</v>
      </c>
      <c r="D57" s="45"/>
      <c r="E57" s="46">
        <f>E58</f>
        <v>17065.2</v>
      </c>
      <c r="F57" s="191"/>
      <c r="G57" s="3"/>
      <c r="H57" s="3"/>
    </row>
    <row r="58" spans="1:8" ht="31.5">
      <c r="A58" s="24" t="s">
        <v>33</v>
      </c>
      <c r="B58" s="45" t="s">
        <v>116</v>
      </c>
      <c r="C58" s="45" t="s">
        <v>264</v>
      </c>
      <c r="D58" s="45" t="s">
        <v>28</v>
      </c>
      <c r="E58" s="46">
        <v>17065.2</v>
      </c>
      <c r="F58" s="191"/>
      <c r="G58" s="3"/>
      <c r="H58" s="3"/>
    </row>
    <row r="59" spans="1:8" ht="31.5">
      <c r="A59" s="24" t="s">
        <v>369</v>
      </c>
      <c r="B59" s="45" t="s">
        <v>116</v>
      </c>
      <c r="C59" s="45" t="s">
        <v>368</v>
      </c>
      <c r="D59" s="45"/>
      <c r="E59" s="46">
        <f>E60</f>
        <v>300</v>
      </c>
      <c r="F59" s="191"/>
      <c r="G59" s="3"/>
      <c r="H59" s="3"/>
    </row>
    <row r="60" spans="1:8" ht="31.5">
      <c r="A60" s="24" t="s">
        <v>15</v>
      </c>
      <c r="B60" s="45" t="s">
        <v>116</v>
      </c>
      <c r="C60" s="45" t="s">
        <v>368</v>
      </c>
      <c r="D60" s="45" t="s">
        <v>10</v>
      </c>
      <c r="E60" s="46">
        <v>300</v>
      </c>
      <c r="F60" s="191"/>
      <c r="G60" s="3"/>
      <c r="H60" s="3"/>
    </row>
    <row r="61" spans="1:8" ht="31.5" customHeight="1">
      <c r="A61" s="12" t="s">
        <v>342</v>
      </c>
      <c r="B61" s="104" t="s">
        <v>116</v>
      </c>
      <c r="C61" s="13" t="s">
        <v>247</v>
      </c>
      <c r="D61" s="13" t="s">
        <v>0</v>
      </c>
      <c r="E61" s="14">
        <f>E62+E64+E68+E73+E77+E66+E71+E75</f>
        <v>30611.9</v>
      </c>
      <c r="F61" s="191"/>
      <c r="G61" s="3"/>
      <c r="H61" s="3"/>
    </row>
    <row r="62" spans="1:9" ht="31.5">
      <c r="A62" s="16" t="s">
        <v>42</v>
      </c>
      <c r="B62" s="45" t="s">
        <v>116</v>
      </c>
      <c r="C62" s="45" t="s">
        <v>248</v>
      </c>
      <c r="D62" s="66"/>
      <c r="E62" s="46">
        <f>E63</f>
        <v>1836.4</v>
      </c>
      <c r="F62" s="191"/>
      <c r="G62" s="28">
        <f>E62+E64+E66+E69+E71+E73</f>
        <v>28091.300000000003</v>
      </c>
      <c r="H62" s="28">
        <f>G62+E70</f>
        <v>29861.9</v>
      </c>
      <c r="I62" s="124">
        <f>E61-H62</f>
        <v>750</v>
      </c>
    </row>
    <row r="63" spans="1:8" ht="31.5">
      <c r="A63" s="77" t="s">
        <v>15</v>
      </c>
      <c r="B63" s="45" t="s">
        <v>116</v>
      </c>
      <c r="C63" s="45" t="s">
        <v>248</v>
      </c>
      <c r="D63" s="45" t="s">
        <v>10</v>
      </c>
      <c r="E63" s="51">
        <v>1836.4</v>
      </c>
      <c r="F63" s="191"/>
      <c r="G63" s="3"/>
      <c r="H63" s="3"/>
    </row>
    <row r="64" spans="1:8" ht="31.5">
      <c r="A64" s="16" t="s">
        <v>42</v>
      </c>
      <c r="B64" s="45" t="s">
        <v>116</v>
      </c>
      <c r="C64" s="17" t="s">
        <v>258</v>
      </c>
      <c r="D64" s="17"/>
      <c r="E64" s="46">
        <f>E65</f>
        <v>4805</v>
      </c>
      <c r="F64" s="191"/>
      <c r="G64" s="3"/>
      <c r="H64" s="3"/>
    </row>
    <row r="65" spans="1:8" ht="31.5">
      <c r="A65" s="77" t="s">
        <v>15</v>
      </c>
      <c r="B65" s="45" t="s">
        <v>116</v>
      </c>
      <c r="C65" s="17" t="s">
        <v>258</v>
      </c>
      <c r="D65" s="45" t="s">
        <v>10</v>
      </c>
      <c r="E65" s="46">
        <f>2277+2528</f>
        <v>4805</v>
      </c>
      <c r="F65" s="191"/>
      <c r="G65" s="3"/>
      <c r="H65" s="3"/>
    </row>
    <row r="66" spans="1:8" ht="31.5">
      <c r="A66" s="43" t="s">
        <v>43</v>
      </c>
      <c r="B66" s="45" t="s">
        <v>116</v>
      </c>
      <c r="C66" s="23" t="s">
        <v>249</v>
      </c>
      <c r="D66" s="23"/>
      <c r="E66" s="46">
        <f>E67</f>
        <v>400</v>
      </c>
      <c r="F66" s="191"/>
      <c r="G66" s="3"/>
      <c r="H66" s="3"/>
    </row>
    <row r="67" spans="1:8" ht="31.5">
      <c r="A67" s="77" t="s">
        <v>15</v>
      </c>
      <c r="B67" s="45" t="s">
        <v>116</v>
      </c>
      <c r="C67" s="23" t="s">
        <v>249</v>
      </c>
      <c r="D67" s="23" t="s">
        <v>10</v>
      </c>
      <c r="E67" s="46">
        <v>400</v>
      </c>
      <c r="F67" s="191"/>
      <c r="G67" s="3"/>
      <c r="H67" s="3"/>
    </row>
    <row r="68" spans="1:8" ht="31.5">
      <c r="A68" s="43" t="s">
        <v>43</v>
      </c>
      <c r="B68" s="45" t="s">
        <v>116</v>
      </c>
      <c r="C68" s="17" t="s">
        <v>259</v>
      </c>
      <c r="D68" s="45"/>
      <c r="E68" s="46">
        <f>E69+E70</f>
        <v>18449.6</v>
      </c>
      <c r="F68" s="191"/>
      <c r="G68" s="3"/>
      <c r="H68" s="3"/>
    </row>
    <row r="69" spans="1:8" ht="31.5">
      <c r="A69" s="77" t="s">
        <v>15</v>
      </c>
      <c r="B69" s="45" t="s">
        <v>116</v>
      </c>
      <c r="C69" s="17" t="s">
        <v>259</v>
      </c>
      <c r="D69" s="45" t="s">
        <v>10</v>
      </c>
      <c r="E69" s="46">
        <f>4400+12279</f>
        <v>16679</v>
      </c>
      <c r="F69" s="191"/>
      <c r="G69" s="3"/>
      <c r="H69" s="3"/>
    </row>
    <row r="70" spans="1:8" ht="15.75">
      <c r="A70" s="43" t="s">
        <v>48</v>
      </c>
      <c r="B70" s="45" t="s">
        <v>116</v>
      </c>
      <c r="C70" s="17" t="s">
        <v>259</v>
      </c>
      <c r="D70" s="45" t="s">
        <v>49</v>
      </c>
      <c r="E70" s="46">
        <f>1171.8+215+383.8</f>
        <v>1770.6</v>
      </c>
      <c r="F70" s="191"/>
      <c r="G70" s="3"/>
      <c r="H70" s="3"/>
    </row>
    <row r="71" spans="1:8" ht="31.5">
      <c r="A71" s="43" t="s">
        <v>305</v>
      </c>
      <c r="B71" s="45" t="s">
        <v>116</v>
      </c>
      <c r="C71" s="17" t="s">
        <v>318</v>
      </c>
      <c r="D71" s="45"/>
      <c r="E71" s="46">
        <f>E72</f>
        <v>2420.9</v>
      </c>
      <c r="F71" s="191"/>
      <c r="G71" s="3"/>
      <c r="H71" s="3"/>
    </row>
    <row r="72" spans="1:8" ht="31.5">
      <c r="A72" s="48" t="s">
        <v>15</v>
      </c>
      <c r="B72" s="45" t="s">
        <v>116</v>
      </c>
      <c r="C72" s="17" t="s">
        <v>318</v>
      </c>
      <c r="D72" s="45" t="s">
        <v>10</v>
      </c>
      <c r="E72" s="46">
        <f>1000+1420.9</f>
        <v>2420.9</v>
      </c>
      <c r="F72" s="191"/>
      <c r="G72" s="3"/>
      <c r="H72" s="3"/>
    </row>
    <row r="73" spans="1:8" ht="31.5">
      <c r="A73" s="43" t="s">
        <v>44</v>
      </c>
      <c r="B73" s="45" t="s">
        <v>116</v>
      </c>
      <c r="C73" s="17" t="s">
        <v>250</v>
      </c>
      <c r="D73" s="45"/>
      <c r="E73" s="46">
        <f>E74</f>
        <v>1950</v>
      </c>
      <c r="F73" s="191"/>
      <c r="G73" s="3"/>
      <c r="H73" s="3"/>
    </row>
    <row r="74" spans="1:8" ht="31.5">
      <c r="A74" s="48" t="s">
        <v>15</v>
      </c>
      <c r="B74" s="45" t="s">
        <v>116</v>
      </c>
      <c r="C74" s="17" t="s">
        <v>250</v>
      </c>
      <c r="D74" s="45" t="s">
        <v>10</v>
      </c>
      <c r="E74" s="46">
        <f>1950</f>
        <v>1950</v>
      </c>
      <c r="F74" s="191"/>
      <c r="G74" s="3"/>
      <c r="H74" s="3"/>
    </row>
    <row r="75" spans="1:8" ht="15.75">
      <c r="A75" s="48" t="s">
        <v>310</v>
      </c>
      <c r="B75" s="45" t="s">
        <v>116</v>
      </c>
      <c r="C75" s="17" t="s">
        <v>309</v>
      </c>
      <c r="D75" s="45"/>
      <c r="E75" s="46">
        <f>E76</f>
        <v>450</v>
      </c>
      <c r="F75" s="191"/>
      <c r="G75" s="3"/>
      <c r="H75" s="3"/>
    </row>
    <row r="76" spans="1:8" ht="31.5">
      <c r="A76" s="48" t="s">
        <v>15</v>
      </c>
      <c r="B76" s="45" t="s">
        <v>116</v>
      </c>
      <c r="C76" s="17" t="s">
        <v>309</v>
      </c>
      <c r="D76" s="45" t="s">
        <v>10</v>
      </c>
      <c r="E76" s="46">
        <v>450</v>
      </c>
      <c r="F76" s="191"/>
      <c r="G76" s="3"/>
      <c r="H76" s="3"/>
    </row>
    <row r="77" spans="1:8" ht="63">
      <c r="A77" s="43" t="s">
        <v>45</v>
      </c>
      <c r="B77" s="45" t="s">
        <v>116</v>
      </c>
      <c r="C77" s="38" t="s">
        <v>260</v>
      </c>
      <c r="D77" s="45"/>
      <c r="E77" s="46">
        <f>E78</f>
        <v>300</v>
      </c>
      <c r="F77" s="191"/>
      <c r="G77" s="3"/>
      <c r="H77" s="3"/>
    </row>
    <row r="78" spans="1:8" ht="15.75">
      <c r="A78" s="77" t="s">
        <v>11</v>
      </c>
      <c r="B78" s="45" t="s">
        <v>116</v>
      </c>
      <c r="C78" s="38" t="s">
        <v>260</v>
      </c>
      <c r="D78" s="45" t="s">
        <v>14</v>
      </c>
      <c r="E78" s="46">
        <v>300</v>
      </c>
      <c r="F78" s="191"/>
      <c r="G78" s="3"/>
      <c r="H78" s="3"/>
    </row>
    <row r="79" spans="1:8" ht="47.25">
      <c r="A79" s="12" t="s">
        <v>70</v>
      </c>
      <c r="B79" s="104" t="s">
        <v>116</v>
      </c>
      <c r="C79" s="13" t="s">
        <v>251</v>
      </c>
      <c r="D79" s="13" t="s">
        <v>0</v>
      </c>
      <c r="E79" s="14">
        <f>E82+E80</f>
        <v>200</v>
      </c>
      <c r="F79" s="191"/>
      <c r="G79" s="3"/>
      <c r="H79" s="3"/>
    </row>
    <row r="80" spans="1:8" ht="31.5">
      <c r="A80" s="24" t="s">
        <v>71</v>
      </c>
      <c r="B80" s="30" t="s">
        <v>116</v>
      </c>
      <c r="C80" s="17" t="s">
        <v>252</v>
      </c>
      <c r="D80" s="45"/>
      <c r="E80" s="22">
        <f>E81</f>
        <v>50</v>
      </c>
      <c r="F80" s="191"/>
      <c r="G80" s="3"/>
      <c r="H80" s="3"/>
    </row>
    <row r="81" spans="1:8" ht="15.75">
      <c r="A81" s="43" t="s">
        <v>31</v>
      </c>
      <c r="B81" s="45" t="s">
        <v>116</v>
      </c>
      <c r="C81" s="17" t="s">
        <v>252</v>
      </c>
      <c r="D81" s="45" t="s">
        <v>19</v>
      </c>
      <c r="E81" s="46">
        <v>50</v>
      </c>
      <c r="F81" s="191"/>
      <c r="G81" s="3"/>
      <c r="H81" s="3"/>
    </row>
    <row r="82" spans="1:8" ht="31.5">
      <c r="A82" s="43" t="s">
        <v>55</v>
      </c>
      <c r="B82" s="45" t="s">
        <v>116</v>
      </c>
      <c r="C82" s="17" t="s">
        <v>253</v>
      </c>
      <c r="D82" s="23"/>
      <c r="E82" s="22">
        <f>E83</f>
        <v>150</v>
      </c>
      <c r="F82" s="191"/>
      <c r="G82" s="3"/>
      <c r="H82" s="3"/>
    </row>
    <row r="83" spans="1:8" ht="31.5">
      <c r="A83" s="77" t="s">
        <v>15</v>
      </c>
      <c r="B83" s="45" t="s">
        <v>116</v>
      </c>
      <c r="C83" s="17" t="s">
        <v>253</v>
      </c>
      <c r="D83" s="45" t="s">
        <v>10</v>
      </c>
      <c r="E83" s="46">
        <v>150</v>
      </c>
      <c r="F83" s="191"/>
      <c r="G83" s="3"/>
      <c r="H83" s="3"/>
    </row>
    <row r="84" spans="1:8" ht="15.75">
      <c r="A84" s="12" t="s">
        <v>367</v>
      </c>
      <c r="B84" s="104" t="s">
        <v>116</v>
      </c>
      <c r="C84" s="13" t="s">
        <v>358</v>
      </c>
      <c r="D84" s="13" t="s">
        <v>0</v>
      </c>
      <c r="E84" s="14">
        <f>E85</f>
        <v>631.2</v>
      </c>
      <c r="F84" s="191"/>
      <c r="G84" s="3"/>
      <c r="H84" s="3"/>
    </row>
    <row r="85" spans="1:8" ht="63">
      <c r="A85" s="217" t="s">
        <v>266</v>
      </c>
      <c r="B85" s="45" t="s">
        <v>116</v>
      </c>
      <c r="C85" s="204" t="s">
        <v>363</v>
      </c>
      <c r="D85" s="202"/>
      <c r="E85" s="200">
        <f>E86</f>
        <v>631.2</v>
      </c>
      <c r="F85" s="191"/>
      <c r="G85" s="3"/>
      <c r="H85" s="3"/>
    </row>
    <row r="86" spans="1:8" ht="31.5">
      <c r="A86" s="203" t="s">
        <v>362</v>
      </c>
      <c r="B86" s="45" t="s">
        <v>116</v>
      </c>
      <c r="C86" s="204" t="s">
        <v>363</v>
      </c>
      <c r="D86" s="202" t="s">
        <v>10</v>
      </c>
      <c r="E86" s="200">
        <v>631.2</v>
      </c>
      <c r="F86" s="191"/>
      <c r="G86" s="3"/>
      <c r="H86" s="3"/>
    </row>
    <row r="87" spans="1:8" ht="31.5">
      <c r="A87" s="102" t="s">
        <v>92</v>
      </c>
      <c r="B87" s="97" t="s">
        <v>116</v>
      </c>
      <c r="C87" s="96" t="s">
        <v>163</v>
      </c>
      <c r="D87" s="96" t="s">
        <v>0</v>
      </c>
      <c r="E87" s="103">
        <f>E88</f>
        <v>750</v>
      </c>
      <c r="F87" s="191"/>
      <c r="G87" s="3"/>
      <c r="H87" s="3"/>
    </row>
    <row r="88" spans="1:8" ht="15.75">
      <c r="A88" s="12" t="s">
        <v>94</v>
      </c>
      <c r="B88" s="113" t="s">
        <v>116</v>
      </c>
      <c r="C88" s="13" t="s">
        <v>174</v>
      </c>
      <c r="D88" s="13" t="s">
        <v>0</v>
      </c>
      <c r="E88" s="14">
        <f>E89+E92+E94</f>
        <v>750</v>
      </c>
      <c r="F88" s="191"/>
      <c r="G88" s="3"/>
      <c r="H88" s="3"/>
    </row>
    <row r="89" spans="1:8" ht="15.75">
      <c r="A89" s="43" t="s">
        <v>110</v>
      </c>
      <c r="B89" s="45" t="s">
        <v>116</v>
      </c>
      <c r="C89" s="45" t="s">
        <v>181</v>
      </c>
      <c r="D89" s="45"/>
      <c r="E89" s="46">
        <f>E90+E91</f>
        <v>500</v>
      </c>
      <c r="F89" s="191"/>
      <c r="G89" s="3"/>
      <c r="H89" s="3"/>
    </row>
    <row r="90" spans="1:8" ht="31.5">
      <c r="A90" s="43" t="s">
        <v>15</v>
      </c>
      <c r="B90" s="45" t="s">
        <v>116</v>
      </c>
      <c r="C90" s="45" t="s">
        <v>181</v>
      </c>
      <c r="D90" s="45" t="s">
        <v>10</v>
      </c>
      <c r="E90" s="40">
        <v>300</v>
      </c>
      <c r="F90" s="191"/>
      <c r="G90" s="3"/>
      <c r="H90" s="3"/>
    </row>
    <row r="91" spans="1:8" ht="15.75">
      <c r="A91" s="43" t="s">
        <v>31</v>
      </c>
      <c r="B91" s="45" t="s">
        <v>116</v>
      </c>
      <c r="C91" s="45" t="s">
        <v>181</v>
      </c>
      <c r="D91" s="45" t="s">
        <v>19</v>
      </c>
      <c r="E91" s="46">
        <v>200</v>
      </c>
      <c r="F91" s="191"/>
      <c r="G91" s="3"/>
      <c r="H91" s="3"/>
    </row>
    <row r="92" spans="1:8" ht="31.5">
      <c r="A92" s="43" t="s">
        <v>142</v>
      </c>
      <c r="B92" s="45" t="s">
        <v>116</v>
      </c>
      <c r="C92" s="45" t="s">
        <v>182</v>
      </c>
      <c r="D92" s="45"/>
      <c r="E92" s="46">
        <f>E93</f>
        <v>100</v>
      </c>
      <c r="F92" s="191"/>
      <c r="G92" s="3"/>
      <c r="H92" s="3"/>
    </row>
    <row r="93" spans="1:8" ht="31.5">
      <c r="A93" s="43" t="s">
        <v>15</v>
      </c>
      <c r="B93" s="45" t="s">
        <v>116</v>
      </c>
      <c r="C93" s="45" t="s">
        <v>182</v>
      </c>
      <c r="D93" s="45" t="s">
        <v>10</v>
      </c>
      <c r="E93" s="46">
        <v>100</v>
      </c>
      <c r="F93" s="191"/>
      <c r="G93" s="3"/>
      <c r="H93" s="3"/>
    </row>
    <row r="94" spans="1:8" ht="32.25" customHeight="1">
      <c r="A94" s="43" t="s">
        <v>143</v>
      </c>
      <c r="B94" s="45" t="s">
        <v>116</v>
      </c>
      <c r="C94" s="45" t="s">
        <v>183</v>
      </c>
      <c r="D94" s="45"/>
      <c r="E94" s="46">
        <f>E95</f>
        <v>150</v>
      </c>
      <c r="F94" s="191"/>
      <c r="G94" s="3"/>
      <c r="H94" s="3"/>
    </row>
    <row r="95" spans="1:8" ht="31.5">
      <c r="A95" s="43" t="s">
        <v>15</v>
      </c>
      <c r="B95" s="45" t="s">
        <v>116</v>
      </c>
      <c r="C95" s="45" t="s">
        <v>183</v>
      </c>
      <c r="D95" s="45" t="s">
        <v>10</v>
      </c>
      <c r="E95" s="46">
        <v>150</v>
      </c>
      <c r="F95" s="191"/>
      <c r="G95" s="3"/>
      <c r="H95" s="3"/>
    </row>
    <row r="96" spans="1:8" ht="31.5">
      <c r="A96" s="102" t="s">
        <v>61</v>
      </c>
      <c r="B96" s="97" t="s">
        <v>116</v>
      </c>
      <c r="C96" s="96" t="s">
        <v>195</v>
      </c>
      <c r="D96" s="96" t="s">
        <v>0</v>
      </c>
      <c r="E96" s="103">
        <f>E107+E101+E103+E109+E111+E99+E97+E105</f>
        <v>65298.899999999994</v>
      </c>
      <c r="F96" s="191"/>
      <c r="G96" s="3"/>
      <c r="H96" s="3"/>
    </row>
    <row r="97" spans="1:8" ht="31.5">
      <c r="A97" s="165" t="s">
        <v>323</v>
      </c>
      <c r="B97" s="30" t="s">
        <v>116</v>
      </c>
      <c r="C97" s="45" t="s">
        <v>324</v>
      </c>
      <c r="D97" s="139"/>
      <c r="E97" s="39">
        <f>E98</f>
        <v>4500</v>
      </c>
      <c r="F97" s="191"/>
      <c r="G97" s="3"/>
      <c r="H97" s="3"/>
    </row>
    <row r="98" spans="1:8" ht="31.5">
      <c r="A98" s="24" t="s">
        <v>33</v>
      </c>
      <c r="B98" s="45" t="s">
        <v>116</v>
      </c>
      <c r="C98" s="45" t="s">
        <v>324</v>
      </c>
      <c r="D98" s="45" t="s">
        <v>28</v>
      </c>
      <c r="E98" s="39">
        <v>4500</v>
      </c>
      <c r="F98" s="191"/>
      <c r="G98" s="3"/>
      <c r="H98" s="3"/>
    </row>
    <row r="99" spans="1:8" ht="31.5">
      <c r="A99" s="48" t="s">
        <v>304</v>
      </c>
      <c r="B99" s="45" t="s">
        <v>116</v>
      </c>
      <c r="C99" s="45" t="s">
        <v>301</v>
      </c>
      <c r="D99" s="45"/>
      <c r="E99" s="39">
        <f>E100</f>
        <v>68</v>
      </c>
      <c r="F99" s="191"/>
      <c r="G99" s="3"/>
      <c r="H99" s="3"/>
    </row>
    <row r="100" spans="1:8" ht="31.5">
      <c r="A100" s="24" t="s">
        <v>15</v>
      </c>
      <c r="B100" s="45" t="s">
        <v>116</v>
      </c>
      <c r="C100" s="45" t="s">
        <v>301</v>
      </c>
      <c r="D100" s="45" t="s">
        <v>10</v>
      </c>
      <c r="E100" s="39">
        <v>68</v>
      </c>
      <c r="F100" s="191"/>
      <c r="G100" s="3"/>
      <c r="H100" s="3"/>
    </row>
    <row r="101" spans="1:8" ht="31.5">
      <c r="A101" s="43" t="s">
        <v>62</v>
      </c>
      <c r="B101" s="45" t="s">
        <v>116</v>
      </c>
      <c r="C101" s="45" t="s">
        <v>196</v>
      </c>
      <c r="D101" s="45"/>
      <c r="E101" s="46">
        <f>E102</f>
        <v>58010.2</v>
      </c>
      <c r="F101" s="191"/>
      <c r="G101" s="3"/>
      <c r="H101" s="3"/>
    </row>
    <row r="102" spans="1:8" ht="31.5">
      <c r="A102" s="61" t="s">
        <v>12</v>
      </c>
      <c r="B102" s="45" t="s">
        <v>116</v>
      </c>
      <c r="C102" s="45" t="s">
        <v>196</v>
      </c>
      <c r="D102" s="45" t="s">
        <v>13</v>
      </c>
      <c r="E102" s="40">
        <f>59010.2-1000</f>
        <v>58010.2</v>
      </c>
      <c r="F102" s="191"/>
      <c r="G102" s="3"/>
      <c r="H102" s="3"/>
    </row>
    <row r="103" spans="1:8" ht="15.75">
      <c r="A103" s="62" t="s">
        <v>46</v>
      </c>
      <c r="B103" s="45" t="s">
        <v>116</v>
      </c>
      <c r="C103" s="45" t="s">
        <v>197</v>
      </c>
      <c r="D103" s="45"/>
      <c r="E103" s="46">
        <f>E104</f>
        <v>300.7</v>
      </c>
      <c r="F103" s="191"/>
      <c r="G103" s="3"/>
      <c r="H103" s="3"/>
    </row>
    <row r="104" spans="1:8" ht="31.5">
      <c r="A104" s="24" t="s">
        <v>12</v>
      </c>
      <c r="B104" s="45" t="s">
        <v>116</v>
      </c>
      <c r="C104" s="45" t="s">
        <v>197</v>
      </c>
      <c r="D104" s="45" t="s">
        <v>13</v>
      </c>
      <c r="E104" s="46">
        <v>300.7</v>
      </c>
      <c r="F104" s="191"/>
      <c r="G104" s="3"/>
      <c r="H104" s="3"/>
    </row>
    <row r="105" spans="1:8" ht="31.5">
      <c r="A105" s="105" t="s">
        <v>351</v>
      </c>
      <c r="B105" s="30" t="s">
        <v>116</v>
      </c>
      <c r="C105" s="45" t="s">
        <v>350</v>
      </c>
      <c r="D105" s="17"/>
      <c r="E105" s="19">
        <f>E106</f>
        <v>20</v>
      </c>
      <c r="F105" s="191"/>
      <c r="G105" s="3"/>
      <c r="H105" s="3"/>
    </row>
    <row r="106" spans="1:8" ht="31.5">
      <c r="A106" s="24" t="s">
        <v>15</v>
      </c>
      <c r="B106" s="30" t="s">
        <v>116</v>
      </c>
      <c r="C106" s="45" t="s">
        <v>350</v>
      </c>
      <c r="D106" s="17" t="s">
        <v>10</v>
      </c>
      <c r="E106" s="46">
        <v>20</v>
      </c>
      <c r="F106" s="191"/>
      <c r="G106" s="3"/>
      <c r="H106" s="3"/>
    </row>
    <row r="107" spans="1:8" ht="31.5">
      <c r="A107" s="105" t="s">
        <v>47</v>
      </c>
      <c r="B107" s="30" t="s">
        <v>116</v>
      </c>
      <c r="C107" s="45" t="s">
        <v>198</v>
      </c>
      <c r="D107" s="17"/>
      <c r="E107" s="19">
        <f>E108</f>
        <v>2000</v>
      </c>
      <c r="F107" s="191"/>
      <c r="G107" s="3"/>
      <c r="H107" s="3"/>
    </row>
    <row r="108" spans="1:8" ht="31.5">
      <c r="A108" s="24" t="s">
        <v>15</v>
      </c>
      <c r="B108" s="30" t="s">
        <v>116</v>
      </c>
      <c r="C108" s="45" t="s">
        <v>198</v>
      </c>
      <c r="D108" s="17" t="s">
        <v>10</v>
      </c>
      <c r="E108" s="46">
        <v>2000</v>
      </c>
      <c r="F108" s="191"/>
      <c r="G108" s="3"/>
      <c r="H108" s="3"/>
    </row>
    <row r="109" spans="1:8" ht="31.5">
      <c r="A109" s="24" t="s">
        <v>311</v>
      </c>
      <c r="B109" s="30" t="s">
        <v>116</v>
      </c>
      <c r="C109" s="45" t="s">
        <v>272</v>
      </c>
      <c r="D109" s="17"/>
      <c r="E109" s="46">
        <f>E110</f>
        <v>300</v>
      </c>
      <c r="F109" s="191"/>
      <c r="G109" s="3"/>
      <c r="H109" s="3"/>
    </row>
    <row r="110" spans="1:8" ht="31.5">
      <c r="A110" s="24" t="s">
        <v>15</v>
      </c>
      <c r="B110" s="30" t="s">
        <v>116</v>
      </c>
      <c r="C110" s="45" t="s">
        <v>272</v>
      </c>
      <c r="D110" s="17" t="s">
        <v>10</v>
      </c>
      <c r="E110" s="46">
        <v>300</v>
      </c>
      <c r="F110" s="191"/>
      <c r="G110" s="3"/>
      <c r="H110" s="3"/>
    </row>
    <row r="111" spans="1:8" ht="47.25">
      <c r="A111" s="24" t="s">
        <v>273</v>
      </c>
      <c r="B111" s="30" t="s">
        <v>116</v>
      </c>
      <c r="C111" s="45" t="s">
        <v>294</v>
      </c>
      <c r="D111" s="17"/>
      <c r="E111" s="46">
        <f>E112</f>
        <v>100</v>
      </c>
      <c r="F111" s="191"/>
      <c r="G111" s="3"/>
      <c r="H111" s="3"/>
    </row>
    <row r="112" spans="1:8" ht="31.5">
      <c r="A112" s="24" t="s">
        <v>15</v>
      </c>
      <c r="B112" s="30" t="s">
        <v>116</v>
      </c>
      <c r="C112" s="45" t="s">
        <v>294</v>
      </c>
      <c r="D112" s="17" t="s">
        <v>10</v>
      </c>
      <c r="E112" s="46">
        <v>100</v>
      </c>
      <c r="F112" s="191"/>
      <c r="G112" s="3"/>
      <c r="H112" s="3"/>
    </row>
    <row r="113" spans="1:8" ht="31.5">
      <c r="A113" s="102" t="s">
        <v>97</v>
      </c>
      <c r="B113" s="97" t="s">
        <v>116</v>
      </c>
      <c r="C113" s="96" t="s">
        <v>212</v>
      </c>
      <c r="D113" s="96" t="s">
        <v>0</v>
      </c>
      <c r="E113" s="103">
        <f>E114+E144+E155</f>
        <v>109474.50000000001</v>
      </c>
      <c r="F113" s="193"/>
      <c r="G113" s="3"/>
      <c r="H113" s="3"/>
    </row>
    <row r="114" spans="1:8" ht="15.75">
      <c r="A114" s="12" t="s">
        <v>100</v>
      </c>
      <c r="B114" s="104" t="s">
        <v>116</v>
      </c>
      <c r="C114" s="13" t="s">
        <v>220</v>
      </c>
      <c r="D114" s="13" t="s">
        <v>0</v>
      </c>
      <c r="E114" s="14">
        <f>E115+E117+E122+E129+E132+E135+E141+E138+E126</f>
        <v>108517.50000000001</v>
      </c>
      <c r="F114" s="191"/>
      <c r="G114" s="3"/>
      <c r="H114" s="3"/>
    </row>
    <row r="115" spans="1:8" ht="31.5">
      <c r="A115" s="18" t="s">
        <v>22</v>
      </c>
      <c r="B115" s="45" t="s">
        <v>116</v>
      </c>
      <c r="C115" s="17" t="s">
        <v>221</v>
      </c>
      <c r="D115" s="9"/>
      <c r="E115" s="10">
        <f>E116</f>
        <v>200</v>
      </c>
      <c r="F115" s="191"/>
      <c r="G115" s="3"/>
      <c r="H115" s="3"/>
    </row>
    <row r="116" spans="1:8" ht="31.5">
      <c r="A116" s="48" t="s">
        <v>15</v>
      </c>
      <c r="B116" s="45" t="s">
        <v>116</v>
      </c>
      <c r="C116" s="17" t="s">
        <v>221</v>
      </c>
      <c r="D116" s="45" t="s">
        <v>10</v>
      </c>
      <c r="E116" s="46">
        <v>200</v>
      </c>
      <c r="F116" s="191"/>
      <c r="G116" s="3"/>
      <c r="H116" s="3"/>
    </row>
    <row r="117" spans="1:8" ht="31.5">
      <c r="A117" s="79" t="s">
        <v>16</v>
      </c>
      <c r="B117" s="45" t="s">
        <v>116</v>
      </c>
      <c r="C117" s="45" t="s">
        <v>222</v>
      </c>
      <c r="D117" s="23"/>
      <c r="E117" s="22">
        <f>SUM(E118:E121)</f>
        <v>94772.3</v>
      </c>
      <c r="F117" s="191"/>
      <c r="G117" s="3"/>
      <c r="H117" s="3"/>
    </row>
    <row r="118" spans="1:8" ht="63">
      <c r="A118" s="58" t="s">
        <v>17</v>
      </c>
      <c r="B118" s="45" t="s">
        <v>116</v>
      </c>
      <c r="C118" s="45" t="s">
        <v>222</v>
      </c>
      <c r="D118" s="45" t="s">
        <v>18</v>
      </c>
      <c r="E118" s="40">
        <v>76559</v>
      </c>
      <c r="F118" s="191"/>
      <c r="G118" s="3"/>
      <c r="H118" s="3"/>
    </row>
    <row r="119" spans="1:8" ht="31.5">
      <c r="A119" s="106" t="s">
        <v>15</v>
      </c>
      <c r="B119" s="45" t="s">
        <v>116</v>
      </c>
      <c r="C119" s="45" t="s">
        <v>222</v>
      </c>
      <c r="D119" s="45" t="s">
        <v>10</v>
      </c>
      <c r="E119" s="40">
        <v>10006</v>
      </c>
      <c r="F119" s="191"/>
      <c r="G119" s="3"/>
      <c r="H119" s="3"/>
    </row>
    <row r="120" spans="1:8" ht="15.75">
      <c r="A120" s="24" t="s">
        <v>86</v>
      </c>
      <c r="B120" s="45" t="s">
        <v>116</v>
      </c>
      <c r="C120" s="45" t="s">
        <v>222</v>
      </c>
      <c r="D120" s="45" t="s">
        <v>19</v>
      </c>
      <c r="E120" s="46">
        <v>7850.3</v>
      </c>
      <c r="F120" s="191"/>
      <c r="G120" s="3"/>
      <c r="H120" s="3"/>
    </row>
    <row r="121" spans="1:8" ht="15.75">
      <c r="A121" s="77" t="s">
        <v>11</v>
      </c>
      <c r="B121" s="45" t="s">
        <v>116</v>
      </c>
      <c r="C121" s="45" t="s">
        <v>222</v>
      </c>
      <c r="D121" s="45" t="s">
        <v>14</v>
      </c>
      <c r="E121" s="46">
        <v>357</v>
      </c>
      <c r="F121" s="191"/>
      <c r="G121" s="3"/>
      <c r="H121" s="3"/>
    </row>
    <row r="122" spans="1:8" ht="31.5">
      <c r="A122" s="18" t="s">
        <v>34</v>
      </c>
      <c r="B122" s="30" t="s">
        <v>116</v>
      </c>
      <c r="C122" s="17" t="s">
        <v>223</v>
      </c>
      <c r="D122" s="9"/>
      <c r="E122" s="10">
        <f>E123+E124+E125</f>
        <v>10814.7</v>
      </c>
      <c r="F122" s="191"/>
      <c r="G122" s="3"/>
      <c r="H122" s="3"/>
    </row>
    <row r="123" spans="1:8" ht="63">
      <c r="A123" s="47" t="s">
        <v>17</v>
      </c>
      <c r="B123" s="45" t="s">
        <v>116</v>
      </c>
      <c r="C123" s="17" t="s">
        <v>223</v>
      </c>
      <c r="D123" s="9" t="s">
        <v>18</v>
      </c>
      <c r="E123" s="10">
        <v>9183</v>
      </c>
      <c r="F123" s="191"/>
      <c r="G123" s="3"/>
      <c r="H123" s="3"/>
    </row>
    <row r="124" spans="1:8" ht="31.5">
      <c r="A124" s="48" t="s">
        <v>15</v>
      </c>
      <c r="B124" s="45" t="s">
        <v>116</v>
      </c>
      <c r="C124" s="17" t="s">
        <v>223</v>
      </c>
      <c r="D124" s="45" t="s">
        <v>10</v>
      </c>
      <c r="E124" s="22">
        <v>1275.7</v>
      </c>
      <c r="F124" s="191"/>
      <c r="G124" s="3"/>
      <c r="H124" s="3"/>
    </row>
    <row r="125" spans="1:8" ht="15.75">
      <c r="A125" s="48" t="s">
        <v>11</v>
      </c>
      <c r="B125" s="45" t="s">
        <v>116</v>
      </c>
      <c r="C125" s="17" t="s">
        <v>223</v>
      </c>
      <c r="D125" s="45" t="s">
        <v>14</v>
      </c>
      <c r="E125" s="22">
        <v>356</v>
      </c>
      <c r="F125" s="191"/>
      <c r="G125" s="3"/>
      <c r="H125" s="3"/>
    </row>
    <row r="126" spans="1:8" ht="105" customHeight="1">
      <c r="A126" s="69" t="s">
        <v>281</v>
      </c>
      <c r="B126" s="45" t="s">
        <v>116</v>
      </c>
      <c r="C126" s="30" t="s">
        <v>265</v>
      </c>
      <c r="D126" s="45"/>
      <c r="E126" s="22">
        <f>E127+E128</f>
        <v>47.8</v>
      </c>
      <c r="F126" s="191"/>
      <c r="G126" s="3"/>
      <c r="H126" s="3"/>
    </row>
    <row r="127" spans="1:8" ht="63">
      <c r="A127" s="47" t="s">
        <v>17</v>
      </c>
      <c r="B127" s="45" t="s">
        <v>116</v>
      </c>
      <c r="C127" s="30" t="s">
        <v>265</v>
      </c>
      <c r="D127" s="45" t="s">
        <v>18</v>
      </c>
      <c r="E127" s="22">
        <f>13.1+6.6+13.1</f>
        <v>32.8</v>
      </c>
      <c r="F127" s="191"/>
      <c r="G127" s="3"/>
      <c r="H127" s="3"/>
    </row>
    <row r="128" spans="1:8" ht="31.5">
      <c r="A128" s="106" t="s">
        <v>15</v>
      </c>
      <c r="B128" s="45" t="s">
        <v>116</v>
      </c>
      <c r="C128" s="30" t="s">
        <v>265</v>
      </c>
      <c r="D128" s="45" t="s">
        <v>10</v>
      </c>
      <c r="E128" s="22">
        <f>5+5+5</f>
        <v>15</v>
      </c>
      <c r="F128" s="191"/>
      <c r="G128" s="3"/>
      <c r="H128" s="3"/>
    </row>
    <row r="129" spans="1:8" ht="78.75">
      <c r="A129" s="41" t="s">
        <v>279</v>
      </c>
      <c r="B129" s="30" t="s">
        <v>116</v>
      </c>
      <c r="C129" s="30" t="s">
        <v>231</v>
      </c>
      <c r="D129" s="38"/>
      <c r="E129" s="39">
        <f>E130+E131</f>
        <v>100.8</v>
      </c>
      <c r="F129" s="191"/>
      <c r="G129" s="3"/>
      <c r="H129" s="3"/>
    </row>
    <row r="130" spans="1:8" ht="63">
      <c r="A130" s="47" t="s">
        <v>17</v>
      </c>
      <c r="B130" s="45" t="s">
        <v>116</v>
      </c>
      <c r="C130" s="30" t="s">
        <v>231</v>
      </c>
      <c r="D130" s="45" t="s">
        <v>18</v>
      </c>
      <c r="E130" s="46">
        <v>98.5</v>
      </c>
      <c r="F130" s="191"/>
      <c r="G130" s="3"/>
      <c r="H130" s="3"/>
    </row>
    <row r="131" spans="1:8" ht="31.5">
      <c r="A131" s="106" t="s">
        <v>15</v>
      </c>
      <c r="B131" s="45" t="s">
        <v>116</v>
      </c>
      <c r="C131" s="30" t="s">
        <v>231</v>
      </c>
      <c r="D131" s="45" t="s">
        <v>10</v>
      </c>
      <c r="E131" s="22">
        <v>2.3</v>
      </c>
      <c r="F131" s="191"/>
      <c r="G131" s="3"/>
      <c r="H131" s="3"/>
    </row>
    <row r="132" spans="1:8" ht="78.75">
      <c r="A132" s="107" t="s">
        <v>282</v>
      </c>
      <c r="B132" s="45" t="s">
        <v>116</v>
      </c>
      <c r="C132" s="30" t="s">
        <v>232</v>
      </c>
      <c r="D132" s="23"/>
      <c r="E132" s="22">
        <f>E133+E134</f>
        <v>70.6</v>
      </c>
      <c r="F132" s="191"/>
      <c r="G132" s="3"/>
      <c r="H132" s="3"/>
    </row>
    <row r="133" spans="1:8" ht="63">
      <c r="A133" s="47" t="s">
        <v>17</v>
      </c>
      <c r="B133" s="45" t="s">
        <v>116</v>
      </c>
      <c r="C133" s="30" t="s">
        <v>232</v>
      </c>
      <c r="D133" s="45" t="s">
        <v>18</v>
      </c>
      <c r="E133" s="46">
        <v>65.6</v>
      </c>
      <c r="F133" s="191"/>
      <c r="G133" s="3"/>
      <c r="H133" s="3"/>
    </row>
    <row r="134" spans="1:8" ht="31.5">
      <c r="A134" s="106" t="s">
        <v>15</v>
      </c>
      <c r="B134" s="45" t="s">
        <v>116</v>
      </c>
      <c r="C134" s="30" t="s">
        <v>232</v>
      </c>
      <c r="D134" s="45" t="s">
        <v>10</v>
      </c>
      <c r="E134" s="22">
        <v>5</v>
      </c>
      <c r="F134" s="191"/>
      <c r="G134" s="3"/>
      <c r="H134" s="3"/>
    </row>
    <row r="135" spans="1:8" ht="126">
      <c r="A135" s="134" t="s">
        <v>289</v>
      </c>
      <c r="B135" s="45" t="s">
        <v>116</v>
      </c>
      <c r="C135" s="45" t="s">
        <v>233</v>
      </c>
      <c r="D135" s="23"/>
      <c r="E135" s="22">
        <f>E136+E137</f>
        <v>755.6</v>
      </c>
      <c r="F135" s="191"/>
      <c r="G135" s="3"/>
      <c r="H135" s="3"/>
    </row>
    <row r="136" spans="1:8" ht="63">
      <c r="A136" s="47" t="s">
        <v>17</v>
      </c>
      <c r="B136" s="45" t="s">
        <v>116</v>
      </c>
      <c r="C136" s="45" t="s">
        <v>233</v>
      </c>
      <c r="D136" s="45" t="s">
        <v>18</v>
      </c>
      <c r="E136" s="46">
        <v>738.7</v>
      </c>
      <c r="F136" s="191"/>
      <c r="G136" s="3"/>
      <c r="H136" s="3"/>
    </row>
    <row r="137" spans="1:8" ht="31.5">
      <c r="A137" s="106" t="s">
        <v>15</v>
      </c>
      <c r="B137" s="45" t="s">
        <v>116</v>
      </c>
      <c r="C137" s="45" t="s">
        <v>233</v>
      </c>
      <c r="D137" s="45" t="s">
        <v>10</v>
      </c>
      <c r="E137" s="22">
        <v>16.9</v>
      </c>
      <c r="F137" s="191"/>
      <c r="G137" s="3"/>
      <c r="H137" s="3"/>
    </row>
    <row r="138" spans="1:8" ht="63">
      <c r="A138" s="25" t="s">
        <v>267</v>
      </c>
      <c r="B138" s="30" t="s">
        <v>116</v>
      </c>
      <c r="C138" s="30" t="s">
        <v>234</v>
      </c>
      <c r="D138" s="38"/>
      <c r="E138" s="40">
        <f>E139+E140</f>
        <v>70.7</v>
      </c>
      <c r="F138" s="191"/>
      <c r="G138" s="3"/>
      <c r="H138" s="3"/>
    </row>
    <row r="139" spans="1:8" ht="63">
      <c r="A139" s="47" t="s">
        <v>17</v>
      </c>
      <c r="B139" s="45" t="s">
        <v>116</v>
      </c>
      <c r="C139" s="30" t="s">
        <v>234</v>
      </c>
      <c r="D139" s="45" t="s">
        <v>18</v>
      </c>
      <c r="E139" s="46">
        <v>65.7</v>
      </c>
      <c r="F139" s="191"/>
      <c r="G139" s="3"/>
      <c r="H139" s="3"/>
    </row>
    <row r="140" spans="1:8" ht="31.5">
      <c r="A140" s="106" t="s">
        <v>15</v>
      </c>
      <c r="B140" s="45" t="s">
        <v>116</v>
      </c>
      <c r="C140" s="30" t="s">
        <v>234</v>
      </c>
      <c r="D140" s="45" t="s">
        <v>10</v>
      </c>
      <c r="E140" s="22">
        <v>5</v>
      </c>
      <c r="F140" s="191"/>
      <c r="G140" s="3"/>
      <c r="H140" s="3"/>
    </row>
    <row r="141" spans="1:8" ht="31.5">
      <c r="A141" s="48" t="s">
        <v>56</v>
      </c>
      <c r="B141" s="45" t="s">
        <v>116</v>
      </c>
      <c r="C141" s="45" t="s">
        <v>224</v>
      </c>
      <c r="D141" s="45"/>
      <c r="E141" s="22">
        <f>E142+E143</f>
        <v>1685</v>
      </c>
      <c r="F141" s="191"/>
      <c r="G141" s="3"/>
      <c r="H141" s="3"/>
    </row>
    <row r="142" spans="1:8" ht="31.5">
      <c r="A142" s="48" t="s">
        <v>15</v>
      </c>
      <c r="B142" s="45" t="s">
        <v>116</v>
      </c>
      <c r="C142" s="45" t="s">
        <v>224</v>
      </c>
      <c r="D142" s="45" t="s">
        <v>10</v>
      </c>
      <c r="E142" s="22">
        <v>1285</v>
      </c>
      <c r="F142" s="191"/>
      <c r="G142" s="3"/>
      <c r="H142" s="3"/>
    </row>
    <row r="143" spans="1:8" ht="15.75">
      <c r="A143" s="48" t="s">
        <v>11</v>
      </c>
      <c r="B143" s="45" t="s">
        <v>116</v>
      </c>
      <c r="C143" s="45" t="s">
        <v>224</v>
      </c>
      <c r="D143" s="45" t="s">
        <v>14</v>
      </c>
      <c r="E143" s="22">
        <v>400</v>
      </c>
      <c r="F143" s="191"/>
      <c r="G143" s="3"/>
      <c r="H143" s="3"/>
    </row>
    <row r="144" spans="1:8" ht="15.75">
      <c r="A144" s="12" t="s">
        <v>90</v>
      </c>
      <c r="B144" s="104" t="s">
        <v>116</v>
      </c>
      <c r="C144" s="13" t="s">
        <v>225</v>
      </c>
      <c r="D144" s="13" t="s">
        <v>0</v>
      </c>
      <c r="E144" s="14">
        <f>E145+E149+E153+E151+E147</f>
        <v>952</v>
      </c>
      <c r="F144" s="191"/>
      <c r="G144" s="3"/>
      <c r="H144" s="3"/>
    </row>
    <row r="145" spans="1:8" ht="47.25">
      <c r="A145" s="18" t="s">
        <v>23</v>
      </c>
      <c r="B145" s="30" t="s">
        <v>116</v>
      </c>
      <c r="C145" s="17" t="s">
        <v>226</v>
      </c>
      <c r="D145" s="9"/>
      <c r="E145" s="10">
        <f>E146</f>
        <v>47</v>
      </c>
      <c r="F145" s="191"/>
      <c r="G145" s="3"/>
      <c r="H145" s="3"/>
    </row>
    <row r="146" spans="1:8" ht="31.5">
      <c r="A146" s="48" t="s">
        <v>15</v>
      </c>
      <c r="B146" s="45" t="s">
        <v>116</v>
      </c>
      <c r="C146" s="17" t="s">
        <v>226</v>
      </c>
      <c r="D146" s="45" t="s">
        <v>10</v>
      </c>
      <c r="E146" s="22">
        <v>47</v>
      </c>
      <c r="F146" s="191"/>
      <c r="G146" s="3"/>
      <c r="H146" s="3"/>
    </row>
    <row r="147" spans="1:8" ht="49.5" customHeight="1">
      <c r="A147" s="48" t="s">
        <v>352</v>
      </c>
      <c r="B147" s="30" t="s">
        <v>116</v>
      </c>
      <c r="C147" s="17" t="s">
        <v>353</v>
      </c>
      <c r="D147" s="9"/>
      <c r="E147" s="10">
        <f>E148</f>
        <v>60</v>
      </c>
      <c r="F147" s="191"/>
      <c r="G147" s="3"/>
      <c r="H147" s="3"/>
    </row>
    <row r="148" spans="1:8" ht="31.5">
      <c r="A148" s="48" t="s">
        <v>15</v>
      </c>
      <c r="B148" s="45" t="s">
        <v>116</v>
      </c>
      <c r="C148" s="17" t="s">
        <v>353</v>
      </c>
      <c r="D148" s="45" t="s">
        <v>10</v>
      </c>
      <c r="E148" s="22">
        <v>60</v>
      </c>
      <c r="F148" s="191"/>
      <c r="G148" s="3"/>
      <c r="H148" s="3"/>
    </row>
    <row r="149" spans="1:8" ht="63">
      <c r="A149" s="59" t="s">
        <v>24</v>
      </c>
      <c r="B149" s="45" t="s">
        <v>116</v>
      </c>
      <c r="C149" s="17" t="s">
        <v>227</v>
      </c>
      <c r="D149" s="23"/>
      <c r="E149" s="22">
        <f>E150</f>
        <v>590</v>
      </c>
      <c r="F149" s="191"/>
      <c r="G149" s="3"/>
      <c r="H149" s="3"/>
    </row>
    <row r="150" spans="1:8" ht="31.5">
      <c r="A150" s="48" t="s">
        <v>15</v>
      </c>
      <c r="B150" s="45" t="s">
        <v>116</v>
      </c>
      <c r="C150" s="17" t="s">
        <v>227</v>
      </c>
      <c r="D150" s="45" t="s">
        <v>10</v>
      </c>
      <c r="E150" s="22">
        <v>590</v>
      </c>
      <c r="F150" s="191"/>
      <c r="G150" s="3"/>
      <c r="H150" s="3"/>
    </row>
    <row r="151" spans="1:8" ht="31.5">
      <c r="A151" s="48" t="s">
        <v>275</v>
      </c>
      <c r="B151" s="45" t="s">
        <v>116</v>
      </c>
      <c r="C151" s="17" t="s">
        <v>274</v>
      </c>
      <c r="D151" s="23"/>
      <c r="E151" s="22">
        <f>E152</f>
        <v>155</v>
      </c>
      <c r="F151" s="191"/>
      <c r="G151" s="3"/>
      <c r="H151" s="3"/>
    </row>
    <row r="152" spans="1:8" ht="31.5">
      <c r="A152" s="48" t="s">
        <v>15</v>
      </c>
      <c r="B152" s="45" t="s">
        <v>116</v>
      </c>
      <c r="C152" s="17" t="s">
        <v>274</v>
      </c>
      <c r="D152" s="45" t="s">
        <v>10</v>
      </c>
      <c r="E152" s="22">
        <v>155</v>
      </c>
      <c r="F152" s="191"/>
      <c r="G152" s="3"/>
      <c r="H152" s="3"/>
    </row>
    <row r="153" spans="1:8" ht="15.75">
      <c r="A153" s="108" t="s">
        <v>76</v>
      </c>
      <c r="B153" s="45" t="s">
        <v>116</v>
      </c>
      <c r="C153" s="17" t="s">
        <v>228</v>
      </c>
      <c r="D153" s="23"/>
      <c r="E153" s="22">
        <f>E154</f>
        <v>100</v>
      </c>
      <c r="F153" s="191"/>
      <c r="G153" s="3"/>
      <c r="H153" s="3"/>
    </row>
    <row r="154" spans="1:8" ht="31.5">
      <c r="A154" s="48" t="s">
        <v>15</v>
      </c>
      <c r="B154" s="45" t="s">
        <v>116</v>
      </c>
      <c r="C154" s="17" t="s">
        <v>228</v>
      </c>
      <c r="D154" s="45" t="s">
        <v>10</v>
      </c>
      <c r="E154" s="22">
        <v>100</v>
      </c>
      <c r="F154" s="191"/>
      <c r="G154" s="3"/>
      <c r="H154" s="3"/>
    </row>
    <row r="155" spans="1:8" ht="31.5">
      <c r="A155" s="12" t="s">
        <v>101</v>
      </c>
      <c r="B155" s="104" t="s">
        <v>116</v>
      </c>
      <c r="C155" s="13" t="s">
        <v>229</v>
      </c>
      <c r="D155" s="13" t="s">
        <v>0</v>
      </c>
      <c r="E155" s="14">
        <f>E156</f>
        <v>5</v>
      </c>
      <c r="F155" s="191"/>
      <c r="G155" s="3"/>
      <c r="H155" s="3"/>
    </row>
    <row r="156" spans="1:8" ht="31.5">
      <c r="A156" s="59" t="s">
        <v>118</v>
      </c>
      <c r="B156" s="45" t="s">
        <v>116</v>
      </c>
      <c r="C156" s="17" t="s">
        <v>230</v>
      </c>
      <c r="D156" s="23"/>
      <c r="E156" s="22">
        <f>E157</f>
        <v>5</v>
      </c>
      <c r="F156" s="191"/>
      <c r="G156" s="3"/>
      <c r="H156" s="3"/>
    </row>
    <row r="157" spans="1:8" ht="31.5">
      <c r="A157" s="48" t="s">
        <v>15</v>
      </c>
      <c r="B157" s="45" t="s">
        <v>116</v>
      </c>
      <c r="C157" s="17" t="s">
        <v>230</v>
      </c>
      <c r="D157" s="45" t="s">
        <v>10</v>
      </c>
      <c r="E157" s="22">
        <v>5</v>
      </c>
      <c r="F157" s="191"/>
      <c r="G157" s="3"/>
      <c r="H157" s="3"/>
    </row>
    <row r="158" spans="1:8" ht="31.5">
      <c r="A158" s="102" t="s">
        <v>102</v>
      </c>
      <c r="B158" s="97" t="s">
        <v>116</v>
      </c>
      <c r="C158" s="96" t="s">
        <v>187</v>
      </c>
      <c r="D158" s="96" t="s">
        <v>0</v>
      </c>
      <c r="E158" s="103">
        <f>E159+E166+E169</f>
        <v>16582.9</v>
      </c>
      <c r="F158" s="191"/>
      <c r="G158" s="3"/>
      <c r="H158" s="3"/>
    </row>
    <row r="159" spans="1:8" ht="31.5">
      <c r="A159" s="12" t="s">
        <v>119</v>
      </c>
      <c r="B159" s="104" t="s">
        <v>116</v>
      </c>
      <c r="C159" s="13" t="s">
        <v>199</v>
      </c>
      <c r="D159" s="13" t="s">
        <v>0</v>
      </c>
      <c r="E159" s="14">
        <f>E160+E162</f>
        <v>16059.4</v>
      </c>
      <c r="F159" s="191"/>
      <c r="G159" s="3"/>
      <c r="H159" s="3"/>
    </row>
    <row r="160" spans="1:8" ht="15.75">
      <c r="A160" s="16" t="s">
        <v>38</v>
      </c>
      <c r="B160" s="30" t="s">
        <v>116</v>
      </c>
      <c r="C160" s="38" t="s">
        <v>200</v>
      </c>
      <c r="D160" s="11"/>
      <c r="E160" s="22">
        <f>E161</f>
        <v>32</v>
      </c>
      <c r="F160" s="191"/>
      <c r="G160" s="3"/>
      <c r="H160" s="3"/>
    </row>
    <row r="161" spans="1:8" ht="31.5">
      <c r="A161" s="43" t="s">
        <v>15</v>
      </c>
      <c r="B161" s="45" t="s">
        <v>116</v>
      </c>
      <c r="C161" s="38" t="s">
        <v>200</v>
      </c>
      <c r="D161" s="45" t="s">
        <v>10</v>
      </c>
      <c r="E161" s="22">
        <v>32</v>
      </c>
      <c r="F161" s="191"/>
      <c r="G161" s="3"/>
      <c r="H161" s="3"/>
    </row>
    <row r="162" spans="1:8" ht="15.75">
      <c r="A162" s="43" t="s">
        <v>80</v>
      </c>
      <c r="B162" s="45" t="s">
        <v>116</v>
      </c>
      <c r="C162" s="38" t="s">
        <v>201</v>
      </c>
      <c r="D162" s="45"/>
      <c r="E162" s="46">
        <f>E163+E164+E165</f>
        <v>16027.4</v>
      </c>
      <c r="F162" s="191"/>
      <c r="G162" s="3"/>
      <c r="H162" s="3"/>
    </row>
    <row r="163" spans="1:8" ht="63">
      <c r="A163" s="24" t="s">
        <v>17</v>
      </c>
      <c r="B163" s="45" t="s">
        <v>116</v>
      </c>
      <c r="C163" s="38" t="s">
        <v>201</v>
      </c>
      <c r="D163" s="45" t="s">
        <v>18</v>
      </c>
      <c r="E163" s="39">
        <v>14982.7</v>
      </c>
      <c r="F163" s="191"/>
      <c r="G163" s="3"/>
      <c r="H163" s="3"/>
    </row>
    <row r="164" spans="1:8" ht="31.5">
      <c r="A164" s="43" t="s">
        <v>15</v>
      </c>
      <c r="B164" s="45" t="s">
        <v>116</v>
      </c>
      <c r="C164" s="38" t="s">
        <v>201</v>
      </c>
      <c r="D164" s="45" t="s">
        <v>10</v>
      </c>
      <c r="E164" s="39">
        <v>992.9</v>
      </c>
      <c r="F164" s="191"/>
      <c r="G164" s="3"/>
      <c r="H164" s="3"/>
    </row>
    <row r="165" spans="1:8" ht="15.75">
      <c r="A165" s="43" t="s">
        <v>11</v>
      </c>
      <c r="B165" s="45" t="s">
        <v>116</v>
      </c>
      <c r="C165" s="38" t="s">
        <v>268</v>
      </c>
      <c r="D165" s="45" t="s">
        <v>14</v>
      </c>
      <c r="E165" s="39">
        <v>51.8</v>
      </c>
      <c r="F165" s="191"/>
      <c r="G165" s="3"/>
      <c r="H165" s="3"/>
    </row>
    <row r="166" spans="1:8" ht="31.5">
      <c r="A166" s="26" t="s">
        <v>120</v>
      </c>
      <c r="B166" s="104" t="s">
        <v>116</v>
      </c>
      <c r="C166" s="13" t="s">
        <v>186</v>
      </c>
      <c r="D166" s="13"/>
      <c r="E166" s="14">
        <f>E167</f>
        <v>373.5</v>
      </c>
      <c r="F166" s="191"/>
      <c r="G166" s="3"/>
      <c r="H166" s="3"/>
    </row>
    <row r="167" spans="1:8" ht="31.5">
      <c r="A167" s="24" t="s">
        <v>39</v>
      </c>
      <c r="B167" s="30" t="s">
        <v>116</v>
      </c>
      <c r="C167" s="38" t="s">
        <v>202</v>
      </c>
      <c r="D167" s="23"/>
      <c r="E167" s="46">
        <f>E168</f>
        <v>373.5</v>
      </c>
      <c r="F167" s="191"/>
      <c r="G167" s="3"/>
      <c r="H167" s="3"/>
    </row>
    <row r="168" spans="1:8" ht="31.5">
      <c r="A168" s="43" t="s">
        <v>15</v>
      </c>
      <c r="B168" s="45" t="s">
        <v>116</v>
      </c>
      <c r="C168" s="38" t="s">
        <v>202</v>
      </c>
      <c r="D168" s="23" t="s">
        <v>10</v>
      </c>
      <c r="E168" s="22">
        <v>373.5</v>
      </c>
      <c r="F168" s="191"/>
      <c r="G168" s="3"/>
      <c r="H168" s="3"/>
    </row>
    <row r="169" spans="1:8" ht="31.5">
      <c r="A169" s="26" t="s">
        <v>137</v>
      </c>
      <c r="B169" s="104" t="s">
        <v>116</v>
      </c>
      <c r="C169" s="13" t="s">
        <v>203</v>
      </c>
      <c r="D169" s="13"/>
      <c r="E169" s="14">
        <f>E170+E172+E174</f>
        <v>150</v>
      </c>
      <c r="F169" s="191"/>
      <c r="G169" s="3"/>
      <c r="H169" s="3"/>
    </row>
    <row r="170" spans="1:8" ht="63">
      <c r="A170" s="43" t="s">
        <v>138</v>
      </c>
      <c r="B170" s="45" t="s">
        <v>116</v>
      </c>
      <c r="C170" s="38" t="s">
        <v>204</v>
      </c>
      <c r="D170" s="23"/>
      <c r="E170" s="22">
        <f>E171</f>
        <v>40</v>
      </c>
      <c r="F170" s="191"/>
      <c r="G170" s="3"/>
      <c r="H170" s="3"/>
    </row>
    <row r="171" spans="1:8" ht="31.5">
      <c r="A171" s="43" t="s">
        <v>15</v>
      </c>
      <c r="B171" s="45" t="s">
        <v>116</v>
      </c>
      <c r="C171" s="38" t="s">
        <v>204</v>
      </c>
      <c r="D171" s="23" t="s">
        <v>10</v>
      </c>
      <c r="E171" s="22">
        <v>40</v>
      </c>
      <c r="F171" s="191"/>
      <c r="G171" s="3"/>
      <c r="H171" s="3"/>
    </row>
    <row r="172" spans="1:8" ht="63">
      <c r="A172" s="43" t="s">
        <v>139</v>
      </c>
      <c r="B172" s="45" t="s">
        <v>116</v>
      </c>
      <c r="C172" s="38" t="s">
        <v>205</v>
      </c>
      <c r="D172" s="23"/>
      <c r="E172" s="22">
        <f>E173</f>
        <v>70</v>
      </c>
      <c r="F172" s="191"/>
      <c r="G172" s="3"/>
      <c r="H172" s="3"/>
    </row>
    <row r="173" spans="1:8" ht="31.5">
      <c r="A173" s="43" t="s">
        <v>15</v>
      </c>
      <c r="B173" s="45" t="s">
        <v>116</v>
      </c>
      <c r="C173" s="38" t="s">
        <v>205</v>
      </c>
      <c r="D173" s="23" t="s">
        <v>10</v>
      </c>
      <c r="E173" s="22">
        <v>70</v>
      </c>
      <c r="F173" s="191"/>
      <c r="G173" s="3"/>
      <c r="H173" s="3"/>
    </row>
    <row r="174" spans="1:8" ht="47.25">
      <c r="A174" s="43" t="s">
        <v>140</v>
      </c>
      <c r="B174" s="45" t="s">
        <v>116</v>
      </c>
      <c r="C174" s="38" t="s">
        <v>206</v>
      </c>
      <c r="D174" s="23"/>
      <c r="E174" s="22">
        <f>E175</f>
        <v>40</v>
      </c>
      <c r="F174" s="191"/>
      <c r="G174" s="3"/>
      <c r="H174" s="3"/>
    </row>
    <row r="175" spans="1:8" ht="31.5">
      <c r="A175" s="43" t="s">
        <v>15</v>
      </c>
      <c r="B175" s="45" t="s">
        <v>116</v>
      </c>
      <c r="C175" s="38" t="s">
        <v>206</v>
      </c>
      <c r="D175" s="23" t="s">
        <v>10</v>
      </c>
      <c r="E175" s="22">
        <v>40</v>
      </c>
      <c r="F175" s="191"/>
      <c r="G175" s="3"/>
      <c r="H175" s="3"/>
    </row>
    <row r="176" spans="1:8" ht="31.5">
      <c r="A176" s="102" t="s">
        <v>121</v>
      </c>
      <c r="B176" s="109" t="s">
        <v>116</v>
      </c>
      <c r="C176" s="96" t="s">
        <v>235</v>
      </c>
      <c r="D176" s="96" t="s">
        <v>0</v>
      </c>
      <c r="E176" s="103">
        <f>E177+E180+E187</f>
        <v>22293.9</v>
      </c>
      <c r="F176" s="191"/>
      <c r="G176" s="3"/>
      <c r="H176" s="3"/>
    </row>
    <row r="177" spans="1:8" ht="31.5">
      <c r="A177" s="12" t="s">
        <v>104</v>
      </c>
      <c r="B177" s="104" t="s">
        <v>116</v>
      </c>
      <c r="C177" s="13" t="s">
        <v>236</v>
      </c>
      <c r="D177" s="13" t="s">
        <v>0</v>
      </c>
      <c r="E177" s="14">
        <f>E178</f>
        <v>50</v>
      </c>
      <c r="F177" s="191"/>
      <c r="G177" s="3"/>
      <c r="H177" s="3"/>
    </row>
    <row r="178" spans="1:8" ht="31.5">
      <c r="A178" s="43" t="s">
        <v>65</v>
      </c>
      <c r="B178" s="45" t="s">
        <v>116</v>
      </c>
      <c r="C178" s="17" t="s">
        <v>237</v>
      </c>
      <c r="D178" s="45"/>
      <c r="E178" s="46">
        <f>E179</f>
        <v>50</v>
      </c>
      <c r="F178" s="191"/>
      <c r="G178" s="3"/>
      <c r="H178" s="3"/>
    </row>
    <row r="179" spans="1:8" ht="63">
      <c r="A179" s="71" t="s">
        <v>17</v>
      </c>
      <c r="B179" s="45" t="s">
        <v>116</v>
      </c>
      <c r="C179" s="17" t="s">
        <v>237</v>
      </c>
      <c r="D179" s="45" t="s">
        <v>18</v>
      </c>
      <c r="E179" s="46">
        <v>50</v>
      </c>
      <c r="F179" s="191"/>
      <c r="G179" s="3"/>
      <c r="H179" s="3"/>
    </row>
    <row r="180" spans="1:8" ht="47.25">
      <c r="A180" s="12" t="s">
        <v>105</v>
      </c>
      <c r="B180" s="104" t="s">
        <v>116</v>
      </c>
      <c r="C180" s="13" t="s">
        <v>188</v>
      </c>
      <c r="D180" s="13" t="s">
        <v>0</v>
      </c>
      <c r="E180" s="14">
        <f>E183+E185+E181</f>
        <v>22143.9</v>
      </c>
      <c r="F180" s="191"/>
      <c r="G180" s="3"/>
      <c r="H180" s="3"/>
    </row>
    <row r="181" spans="1:8" ht="110.25">
      <c r="A181" s="145" t="s">
        <v>83</v>
      </c>
      <c r="B181" s="30" t="s">
        <v>116</v>
      </c>
      <c r="C181" s="143" t="s">
        <v>300</v>
      </c>
      <c r="D181" s="142"/>
      <c r="E181" s="140">
        <f>E182</f>
        <v>20683.9</v>
      </c>
      <c r="F181" s="191"/>
      <c r="G181" s="3"/>
      <c r="H181" s="3"/>
    </row>
    <row r="182" spans="1:8" ht="31.5">
      <c r="A182" s="141" t="s">
        <v>33</v>
      </c>
      <c r="B182" s="30" t="s">
        <v>116</v>
      </c>
      <c r="C182" s="142" t="s">
        <v>300</v>
      </c>
      <c r="D182" s="142" t="s">
        <v>28</v>
      </c>
      <c r="E182" s="140">
        <v>20683.9</v>
      </c>
      <c r="F182" s="191"/>
      <c r="G182" s="3"/>
      <c r="H182" s="3"/>
    </row>
    <row r="183" spans="1:8" ht="63">
      <c r="A183" s="24" t="s">
        <v>85</v>
      </c>
      <c r="B183" s="45" t="s">
        <v>116</v>
      </c>
      <c r="C183" s="17" t="s">
        <v>241</v>
      </c>
      <c r="D183" s="45"/>
      <c r="E183" s="46">
        <f>E184</f>
        <v>0</v>
      </c>
      <c r="F183" s="191"/>
      <c r="G183" s="3"/>
      <c r="H183" s="3"/>
    </row>
    <row r="184" spans="1:8" ht="15.75">
      <c r="A184" s="43" t="s">
        <v>31</v>
      </c>
      <c r="B184" s="45" t="s">
        <v>116</v>
      </c>
      <c r="C184" s="17" t="s">
        <v>241</v>
      </c>
      <c r="D184" s="45" t="s">
        <v>19</v>
      </c>
      <c r="E184" s="46"/>
      <c r="F184" s="191"/>
      <c r="G184" s="3"/>
      <c r="H184" s="3"/>
    </row>
    <row r="185" spans="1:8" ht="51" customHeight="1">
      <c r="A185" s="43" t="s">
        <v>295</v>
      </c>
      <c r="B185" s="45" t="s">
        <v>116</v>
      </c>
      <c r="C185" s="17" t="s">
        <v>288</v>
      </c>
      <c r="D185" s="45"/>
      <c r="E185" s="46">
        <f>E186</f>
        <v>1460</v>
      </c>
      <c r="F185" s="191"/>
      <c r="G185" s="3"/>
      <c r="H185" s="3"/>
    </row>
    <row r="186" spans="1:8" ht="15.75">
      <c r="A186" s="43" t="s">
        <v>31</v>
      </c>
      <c r="B186" s="45" t="s">
        <v>116</v>
      </c>
      <c r="C186" s="17" t="s">
        <v>288</v>
      </c>
      <c r="D186" s="45" t="s">
        <v>19</v>
      </c>
      <c r="E186" s="46">
        <v>1460</v>
      </c>
      <c r="F186" s="191"/>
      <c r="G186" s="3"/>
      <c r="H186" s="3"/>
    </row>
    <row r="187" spans="1:8" ht="31.5">
      <c r="A187" s="12" t="s">
        <v>106</v>
      </c>
      <c r="B187" s="104" t="s">
        <v>116</v>
      </c>
      <c r="C187" s="13" t="s">
        <v>239</v>
      </c>
      <c r="D187" s="13" t="s">
        <v>0</v>
      </c>
      <c r="E187" s="14">
        <f>E188+E190</f>
        <v>100</v>
      </c>
      <c r="F187" s="191"/>
      <c r="G187" s="3"/>
      <c r="H187" s="3"/>
    </row>
    <row r="188" spans="1:8" ht="31.5">
      <c r="A188" s="16" t="s">
        <v>41</v>
      </c>
      <c r="B188" s="30" t="s">
        <v>116</v>
      </c>
      <c r="C188" s="17" t="s">
        <v>240</v>
      </c>
      <c r="D188" s="17"/>
      <c r="E188" s="19">
        <f>E189</f>
        <v>80</v>
      </c>
      <c r="F188" s="191"/>
      <c r="G188" s="3"/>
      <c r="H188" s="3"/>
    </row>
    <row r="189" spans="1:8" ht="31.5">
      <c r="A189" s="78" t="s">
        <v>12</v>
      </c>
      <c r="B189" s="45" t="s">
        <v>116</v>
      </c>
      <c r="C189" s="17" t="s">
        <v>240</v>
      </c>
      <c r="D189" s="45" t="s">
        <v>13</v>
      </c>
      <c r="E189" s="46">
        <v>80</v>
      </c>
      <c r="F189" s="191"/>
      <c r="G189" s="3"/>
      <c r="H189" s="3"/>
    </row>
    <row r="190" spans="1:8" ht="47.25">
      <c r="A190" s="16" t="s">
        <v>297</v>
      </c>
      <c r="B190" s="45" t="s">
        <v>116</v>
      </c>
      <c r="C190" s="17" t="s">
        <v>291</v>
      </c>
      <c r="D190" s="17"/>
      <c r="E190" s="19">
        <f>E191</f>
        <v>20</v>
      </c>
      <c r="F190" s="191"/>
      <c r="G190" s="3"/>
      <c r="H190" s="3"/>
    </row>
    <row r="191" spans="1:8" ht="31.5">
      <c r="A191" s="78" t="s">
        <v>12</v>
      </c>
      <c r="B191" s="45" t="s">
        <v>116</v>
      </c>
      <c r="C191" s="17" t="s">
        <v>291</v>
      </c>
      <c r="D191" s="45" t="s">
        <v>13</v>
      </c>
      <c r="E191" s="46">
        <v>20</v>
      </c>
      <c r="F191" s="191"/>
      <c r="G191" s="3"/>
      <c r="H191" s="3"/>
    </row>
    <row r="192" spans="1:8" ht="15.75">
      <c r="A192" s="95" t="s">
        <v>35</v>
      </c>
      <c r="B192" s="97" t="s">
        <v>116</v>
      </c>
      <c r="C192" s="97" t="s">
        <v>148</v>
      </c>
      <c r="D192" s="97" t="s">
        <v>0</v>
      </c>
      <c r="E192" s="110">
        <f>E193+E201+E203+E195+E197+E199</f>
        <v>15798.6</v>
      </c>
      <c r="F192" s="191"/>
      <c r="G192" s="3"/>
      <c r="H192" s="3"/>
    </row>
    <row r="193" spans="1:8" ht="31.5">
      <c r="A193" s="24" t="s">
        <v>77</v>
      </c>
      <c r="B193" s="30" t="s">
        <v>116</v>
      </c>
      <c r="C193" s="45" t="s">
        <v>156</v>
      </c>
      <c r="D193" s="70"/>
      <c r="E193" s="46">
        <f>E194</f>
        <v>13704.5</v>
      </c>
      <c r="F193" s="191"/>
      <c r="G193" s="3"/>
      <c r="H193" s="3"/>
    </row>
    <row r="194" spans="1:8" ht="15.75">
      <c r="A194" s="50" t="s">
        <v>11</v>
      </c>
      <c r="B194" s="45" t="s">
        <v>116</v>
      </c>
      <c r="C194" s="45" t="s">
        <v>156</v>
      </c>
      <c r="D194" s="45" t="s">
        <v>14</v>
      </c>
      <c r="E194" s="46">
        <f>12704.5+1000</f>
        <v>13704.5</v>
      </c>
      <c r="F194" s="191"/>
      <c r="G194" s="3"/>
      <c r="H194" s="3"/>
    </row>
    <row r="195" spans="1:8" ht="47.25">
      <c r="A195" s="57" t="s">
        <v>277</v>
      </c>
      <c r="B195" s="45" t="s">
        <v>116</v>
      </c>
      <c r="C195" s="45" t="s">
        <v>276</v>
      </c>
      <c r="D195" s="45"/>
      <c r="E195" s="46">
        <f>E196</f>
        <v>300</v>
      </c>
      <c r="F195" s="191"/>
      <c r="G195" s="3"/>
      <c r="H195" s="3"/>
    </row>
    <row r="196" spans="1:8" ht="31.5">
      <c r="A196" s="50" t="s">
        <v>15</v>
      </c>
      <c r="B196" s="45" t="s">
        <v>116</v>
      </c>
      <c r="C196" s="45" t="s">
        <v>276</v>
      </c>
      <c r="D196" s="23" t="s">
        <v>10</v>
      </c>
      <c r="E196" s="46">
        <v>300</v>
      </c>
      <c r="F196" s="191"/>
      <c r="G196" s="3"/>
      <c r="H196" s="3"/>
    </row>
    <row r="197" spans="1:8" ht="47.25">
      <c r="A197" s="50" t="s">
        <v>307</v>
      </c>
      <c r="B197" s="45" t="s">
        <v>116</v>
      </c>
      <c r="C197" s="45" t="s">
        <v>306</v>
      </c>
      <c r="D197" s="147"/>
      <c r="E197" s="46">
        <f>E198</f>
        <v>200</v>
      </c>
      <c r="F197" s="191"/>
      <c r="G197" s="3"/>
      <c r="H197" s="3"/>
    </row>
    <row r="198" spans="1:8" ht="31.5">
      <c r="A198" s="50" t="s">
        <v>15</v>
      </c>
      <c r="B198" s="45" t="s">
        <v>116</v>
      </c>
      <c r="C198" s="45" t="s">
        <v>306</v>
      </c>
      <c r="D198" s="23" t="s">
        <v>10</v>
      </c>
      <c r="E198" s="46">
        <v>200</v>
      </c>
      <c r="F198" s="191"/>
      <c r="G198" s="3"/>
      <c r="H198" s="3"/>
    </row>
    <row r="199" spans="1:8" ht="47.25">
      <c r="A199" s="43" t="s">
        <v>339</v>
      </c>
      <c r="B199" s="45" t="s">
        <v>116</v>
      </c>
      <c r="C199" s="45" t="s">
        <v>340</v>
      </c>
      <c r="D199" s="67"/>
      <c r="E199" s="46">
        <f>E200</f>
        <v>586.9</v>
      </c>
      <c r="F199" s="191"/>
      <c r="G199" s="3"/>
      <c r="H199" s="3"/>
    </row>
    <row r="200" spans="1:8" ht="31.5">
      <c r="A200" s="50" t="s">
        <v>15</v>
      </c>
      <c r="B200" s="45" t="s">
        <v>116</v>
      </c>
      <c r="C200" s="45" t="s">
        <v>340</v>
      </c>
      <c r="D200" s="23" t="s">
        <v>10</v>
      </c>
      <c r="E200" s="46">
        <v>586.9</v>
      </c>
      <c r="F200" s="191"/>
      <c r="G200" s="3"/>
      <c r="H200" s="3"/>
    </row>
    <row r="201" spans="1:8" ht="47.25">
      <c r="A201" s="50" t="s">
        <v>78</v>
      </c>
      <c r="B201" s="45" t="s">
        <v>116</v>
      </c>
      <c r="C201" s="45" t="s">
        <v>157</v>
      </c>
      <c r="D201" s="45"/>
      <c r="E201" s="51">
        <f>E202</f>
        <v>607.2</v>
      </c>
      <c r="F201" s="194"/>
      <c r="G201" s="123"/>
      <c r="H201" s="123"/>
    </row>
    <row r="202" spans="1:8" ht="15.75">
      <c r="A202" s="50" t="s">
        <v>31</v>
      </c>
      <c r="B202" s="45" t="s">
        <v>116</v>
      </c>
      <c r="C202" s="45" t="s">
        <v>157</v>
      </c>
      <c r="D202" s="45" t="s">
        <v>19</v>
      </c>
      <c r="E202" s="51">
        <v>607.2</v>
      </c>
      <c r="F202" s="194"/>
      <c r="G202" s="123"/>
      <c r="H202" s="123"/>
    </row>
    <row r="203" spans="1:8" ht="47.25">
      <c r="A203" s="89" t="s">
        <v>67</v>
      </c>
      <c r="B203" s="64">
        <v>923</v>
      </c>
      <c r="C203" s="64" t="s">
        <v>161</v>
      </c>
      <c r="D203" s="64"/>
      <c r="E203" s="92">
        <f>E204</f>
        <v>400</v>
      </c>
      <c r="F203" s="195"/>
      <c r="G203" s="123"/>
      <c r="H203" s="123"/>
    </row>
    <row r="204" spans="1:8" ht="15.75">
      <c r="A204" s="63" t="s">
        <v>11</v>
      </c>
      <c r="B204" s="65">
        <v>923</v>
      </c>
      <c r="C204" s="64" t="s">
        <v>161</v>
      </c>
      <c r="D204" s="65">
        <v>800</v>
      </c>
      <c r="E204" s="68">
        <v>400</v>
      </c>
      <c r="F204" s="195"/>
      <c r="G204" s="123"/>
      <c r="H204" s="123"/>
    </row>
    <row r="205" spans="1:8" ht="31.5">
      <c r="A205" s="35" t="s">
        <v>122</v>
      </c>
      <c r="B205" s="36" t="s">
        <v>123</v>
      </c>
      <c r="C205" s="101"/>
      <c r="D205" s="101"/>
      <c r="E205" s="34">
        <f>E206+E233</f>
        <v>140882.69999999998</v>
      </c>
      <c r="F205" s="195"/>
      <c r="G205" s="123"/>
      <c r="H205" s="123"/>
    </row>
    <row r="206" spans="1:8" ht="31.5">
      <c r="A206" s="102" t="s">
        <v>96</v>
      </c>
      <c r="B206" s="96" t="s">
        <v>123</v>
      </c>
      <c r="C206" s="96" t="s">
        <v>190</v>
      </c>
      <c r="D206" s="96" t="s">
        <v>0</v>
      </c>
      <c r="E206" s="103">
        <f>E207+E209+E211+E213+E219+E221+E223+E225+E229+E217+E215</f>
        <v>139811.59999999998</v>
      </c>
      <c r="F206" s="194"/>
      <c r="G206" s="123"/>
      <c r="H206" s="123"/>
    </row>
    <row r="207" spans="1:5" ht="31.5">
      <c r="A207" s="43" t="s">
        <v>58</v>
      </c>
      <c r="B207" s="45" t="s">
        <v>123</v>
      </c>
      <c r="C207" s="45" t="s">
        <v>189</v>
      </c>
      <c r="D207" s="45"/>
      <c r="E207" s="39">
        <f>E208</f>
        <v>31610.3</v>
      </c>
    </row>
    <row r="208" spans="1:5" ht="31.5">
      <c r="A208" s="24" t="s">
        <v>12</v>
      </c>
      <c r="B208" s="45" t="s">
        <v>123</v>
      </c>
      <c r="C208" s="45" t="s">
        <v>189</v>
      </c>
      <c r="D208" s="45" t="s">
        <v>13</v>
      </c>
      <c r="E208" s="22">
        <v>31610.3</v>
      </c>
    </row>
    <row r="209" spans="1:6" ht="31.5">
      <c r="A209" s="24" t="s">
        <v>308</v>
      </c>
      <c r="B209" s="45" t="s">
        <v>123</v>
      </c>
      <c r="C209" s="45" t="s">
        <v>271</v>
      </c>
      <c r="D209" s="45"/>
      <c r="E209" s="22">
        <f>E210</f>
        <v>50</v>
      </c>
      <c r="F209" s="184"/>
    </row>
    <row r="210" spans="1:6" ht="31.5">
      <c r="A210" s="24" t="s">
        <v>12</v>
      </c>
      <c r="B210" s="45" t="s">
        <v>123</v>
      </c>
      <c r="C210" s="45" t="s">
        <v>271</v>
      </c>
      <c r="D210" s="45" t="s">
        <v>13</v>
      </c>
      <c r="E210" s="22">
        <v>50</v>
      </c>
      <c r="F210" s="184"/>
    </row>
    <row r="211" spans="1:6" ht="15.75">
      <c r="A211" s="24" t="s">
        <v>292</v>
      </c>
      <c r="B211" s="45" t="s">
        <v>123</v>
      </c>
      <c r="C211" s="45" t="s">
        <v>293</v>
      </c>
      <c r="D211" s="45"/>
      <c r="E211" s="22">
        <f>E212</f>
        <v>99.6</v>
      </c>
      <c r="F211" s="184"/>
    </row>
    <row r="212" spans="1:6" ht="31.5">
      <c r="A212" s="78" t="s">
        <v>12</v>
      </c>
      <c r="B212" s="45" t="s">
        <v>123</v>
      </c>
      <c r="C212" s="45" t="s">
        <v>293</v>
      </c>
      <c r="D212" s="45" t="s">
        <v>13</v>
      </c>
      <c r="E212" s="22">
        <v>99.6</v>
      </c>
      <c r="F212" s="184"/>
    </row>
    <row r="213" spans="1:5" ht="31.5">
      <c r="A213" s="24" t="s">
        <v>263</v>
      </c>
      <c r="B213" s="45" t="s">
        <v>123</v>
      </c>
      <c r="C213" s="45" t="s">
        <v>262</v>
      </c>
      <c r="D213" s="45"/>
      <c r="E213" s="46">
        <f>E214</f>
        <v>102.4</v>
      </c>
    </row>
    <row r="214" spans="1:5" ht="31.5">
      <c r="A214" s="24" t="s">
        <v>12</v>
      </c>
      <c r="B214" s="45" t="s">
        <v>123</v>
      </c>
      <c r="C214" s="45" t="s">
        <v>262</v>
      </c>
      <c r="D214" s="45" t="s">
        <v>13</v>
      </c>
      <c r="E214" s="46">
        <v>102.4</v>
      </c>
    </row>
    <row r="215" spans="1:5" ht="31.5">
      <c r="A215" s="24" t="s">
        <v>303</v>
      </c>
      <c r="B215" s="45" t="s">
        <v>123</v>
      </c>
      <c r="C215" s="45" t="s">
        <v>375</v>
      </c>
      <c r="D215" s="45"/>
      <c r="E215" s="46">
        <f>E216</f>
        <v>166</v>
      </c>
    </row>
    <row r="216" spans="1:5" ht="31.5">
      <c r="A216" s="24" t="s">
        <v>12</v>
      </c>
      <c r="B216" s="45" t="s">
        <v>123</v>
      </c>
      <c r="C216" s="45" t="s">
        <v>375</v>
      </c>
      <c r="D216" s="45" t="s">
        <v>13</v>
      </c>
      <c r="E216" s="46">
        <v>166</v>
      </c>
    </row>
    <row r="217" spans="1:5" ht="63">
      <c r="A217" s="181" t="s">
        <v>321</v>
      </c>
      <c r="B217" s="45" t="s">
        <v>123</v>
      </c>
      <c r="C217" s="45" t="s">
        <v>322</v>
      </c>
      <c r="D217" s="45"/>
      <c r="E217" s="46">
        <f>E218</f>
        <v>0.5</v>
      </c>
    </row>
    <row r="218" spans="1:5" ht="31.5">
      <c r="A218" s="24" t="s">
        <v>12</v>
      </c>
      <c r="B218" s="45" t="s">
        <v>123</v>
      </c>
      <c r="C218" s="45" t="s">
        <v>322</v>
      </c>
      <c r="D218" s="45" t="s">
        <v>13</v>
      </c>
      <c r="E218" s="46">
        <v>0.5</v>
      </c>
    </row>
    <row r="219" spans="1:5" ht="31.5">
      <c r="A219" s="43" t="s">
        <v>60</v>
      </c>
      <c r="B219" s="45" t="s">
        <v>123</v>
      </c>
      <c r="C219" s="45" t="s">
        <v>191</v>
      </c>
      <c r="D219" s="45"/>
      <c r="E219" s="46">
        <f>E220</f>
        <v>53488.4</v>
      </c>
    </row>
    <row r="220" spans="1:5" ht="31.5">
      <c r="A220" s="78" t="s">
        <v>12</v>
      </c>
      <c r="B220" s="45" t="s">
        <v>123</v>
      </c>
      <c r="C220" s="45" t="s">
        <v>191</v>
      </c>
      <c r="D220" s="45" t="s">
        <v>13</v>
      </c>
      <c r="E220" s="46">
        <v>53488.4</v>
      </c>
    </row>
    <row r="221" spans="1:5" ht="33.75" customHeight="1">
      <c r="A221" s="43" t="s">
        <v>59</v>
      </c>
      <c r="B221" s="45" t="s">
        <v>123</v>
      </c>
      <c r="C221" s="45" t="s">
        <v>192</v>
      </c>
      <c r="D221" s="45"/>
      <c r="E221" s="46">
        <f>E222</f>
        <v>22471.6</v>
      </c>
    </row>
    <row r="222" spans="1:5" ht="31.5">
      <c r="A222" s="128" t="s">
        <v>12</v>
      </c>
      <c r="B222" s="45" t="s">
        <v>123</v>
      </c>
      <c r="C222" s="45" t="s">
        <v>192</v>
      </c>
      <c r="D222" s="45" t="s">
        <v>13</v>
      </c>
      <c r="E222" s="46">
        <v>22471.6</v>
      </c>
    </row>
    <row r="223" spans="1:5" ht="15.75">
      <c r="A223" s="43" t="s">
        <v>255</v>
      </c>
      <c r="B223" s="45" t="s">
        <v>123</v>
      </c>
      <c r="C223" s="45" t="s">
        <v>256</v>
      </c>
      <c r="D223" s="45"/>
      <c r="E223" s="46">
        <f>E224</f>
        <v>20</v>
      </c>
    </row>
    <row r="224" spans="1:5" ht="15.75">
      <c r="A224" s="43" t="s">
        <v>31</v>
      </c>
      <c r="B224" s="45" t="s">
        <v>123</v>
      </c>
      <c r="C224" s="45" t="s">
        <v>256</v>
      </c>
      <c r="D224" s="45" t="s">
        <v>19</v>
      </c>
      <c r="E224" s="46">
        <v>20</v>
      </c>
    </row>
    <row r="225" spans="1:5" ht="15.75">
      <c r="A225" s="43" t="s">
        <v>25</v>
      </c>
      <c r="B225" s="45" t="s">
        <v>123</v>
      </c>
      <c r="C225" s="45" t="s">
        <v>193</v>
      </c>
      <c r="D225" s="45"/>
      <c r="E225" s="46">
        <f>E227+E226+E228</f>
        <v>7310.7</v>
      </c>
    </row>
    <row r="226" spans="1:5" ht="63">
      <c r="A226" s="24" t="s">
        <v>17</v>
      </c>
      <c r="B226" s="45" t="s">
        <v>123</v>
      </c>
      <c r="C226" s="45" t="s">
        <v>193</v>
      </c>
      <c r="D226" s="45" t="s">
        <v>18</v>
      </c>
      <c r="E226" s="46">
        <f>6568.5-159.5</f>
        <v>6409</v>
      </c>
    </row>
    <row r="227" spans="1:5" ht="31.5">
      <c r="A227" s="60" t="s">
        <v>15</v>
      </c>
      <c r="B227" s="45" t="s">
        <v>123</v>
      </c>
      <c r="C227" s="45" t="s">
        <v>193</v>
      </c>
      <c r="D227" s="45" t="s">
        <v>10</v>
      </c>
      <c r="E227" s="46">
        <v>885</v>
      </c>
    </row>
    <row r="228" spans="1:5" ht="15.75">
      <c r="A228" s="60" t="s">
        <v>11</v>
      </c>
      <c r="B228" s="45" t="s">
        <v>123</v>
      </c>
      <c r="C228" s="45" t="s">
        <v>193</v>
      </c>
      <c r="D228" s="45" t="s">
        <v>14</v>
      </c>
      <c r="E228" s="46">
        <v>16.7</v>
      </c>
    </row>
    <row r="229" spans="1:5" ht="31.5">
      <c r="A229" s="43" t="s">
        <v>57</v>
      </c>
      <c r="B229" s="45" t="s">
        <v>123</v>
      </c>
      <c r="C229" s="45" t="s">
        <v>194</v>
      </c>
      <c r="D229" s="45"/>
      <c r="E229" s="46">
        <f>E230+E231+E232</f>
        <v>24492.1</v>
      </c>
    </row>
    <row r="230" spans="1:5" ht="63">
      <c r="A230" s="24" t="s">
        <v>17</v>
      </c>
      <c r="B230" s="45" t="s">
        <v>123</v>
      </c>
      <c r="C230" s="45" t="s">
        <v>194</v>
      </c>
      <c r="D230" s="45" t="s">
        <v>18</v>
      </c>
      <c r="E230" s="40">
        <f>21944.3+1890</f>
        <v>23834.3</v>
      </c>
    </row>
    <row r="231" spans="1:5" ht="31.5">
      <c r="A231" s="60" t="s">
        <v>15</v>
      </c>
      <c r="B231" s="45" t="s">
        <v>123</v>
      </c>
      <c r="C231" s="45" t="s">
        <v>194</v>
      </c>
      <c r="D231" s="45" t="s">
        <v>10</v>
      </c>
      <c r="E231" s="46">
        <v>651.7</v>
      </c>
    </row>
    <row r="232" spans="1:5" ht="15.75">
      <c r="A232" s="60" t="s">
        <v>11</v>
      </c>
      <c r="B232" s="45" t="s">
        <v>123</v>
      </c>
      <c r="C232" s="45" t="s">
        <v>194</v>
      </c>
      <c r="D232" s="45" t="s">
        <v>14</v>
      </c>
      <c r="E232" s="40">
        <v>6.1</v>
      </c>
    </row>
    <row r="233" spans="1:5" ht="15.75">
      <c r="A233" s="95" t="s">
        <v>35</v>
      </c>
      <c r="B233" s="97" t="s">
        <v>124</v>
      </c>
      <c r="C233" s="97" t="s">
        <v>148</v>
      </c>
      <c r="D233" s="97"/>
      <c r="E233" s="98">
        <f>E234</f>
        <v>1071.1</v>
      </c>
    </row>
    <row r="234" spans="1:5" ht="63">
      <c r="A234" s="50" t="s">
        <v>283</v>
      </c>
      <c r="B234" s="45" t="s">
        <v>123</v>
      </c>
      <c r="C234" s="45" t="s">
        <v>278</v>
      </c>
      <c r="D234" s="45"/>
      <c r="E234" s="46">
        <f>E235</f>
        <v>1071.1</v>
      </c>
    </row>
    <row r="235" spans="1:5" ht="31.5">
      <c r="A235" s="86" t="s">
        <v>12</v>
      </c>
      <c r="B235" s="45" t="s">
        <v>123</v>
      </c>
      <c r="C235" s="45" t="s">
        <v>278</v>
      </c>
      <c r="D235" s="45" t="s">
        <v>13</v>
      </c>
      <c r="E235" s="46">
        <v>1071.1</v>
      </c>
    </row>
    <row r="236" spans="1:5" ht="31.5">
      <c r="A236" s="35" t="s">
        <v>125</v>
      </c>
      <c r="B236" s="36" t="s">
        <v>126</v>
      </c>
      <c r="C236" s="101"/>
      <c r="D236" s="111"/>
      <c r="E236" s="34">
        <f>E237+E241</f>
        <v>26051.8</v>
      </c>
    </row>
    <row r="237" spans="1:5" ht="47.25">
      <c r="A237" s="102" t="s">
        <v>75</v>
      </c>
      <c r="B237" s="97" t="s">
        <v>126</v>
      </c>
      <c r="C237" s="96" t="s">
        <v>242</v>
      </c>
      <c r="D237" s="96" t="s">
        <v>0</v>
      </c>
      <c r="E237" s="103">
        <f>E238</f>
        <v>1691.7</v>
      </c>
    </row>
    <row r="238" spans="1:5" ht="15.75">
      <c r="A238" s="12" t="s">
        <v>367</v>
      </c>
      <c r="B238" s="104" t="s">
        <v>126</v>
      </c>
      <c r="C238" s="13" t="s">
        <v>358</v>
      </c>
      <c r="D238" s="13" t="s">
        <v>0</v>
      </c>
      <c r="E238" s="14">
        <f>E239</f>
        <v>1691.7</v>
      </c>
    </row>
    <row r="239" spans="1:5" ht="19.5" customHeight="1">
      <c r="A239" s="25" t="s">
        <v>79</v>
      </c>
      <c r="B239" s="45" t="s">
        <v>126</v>
      </c>
      <c r="C239" s="23" t="s">
        <v>357</v>
      </c>
      <c r="D239" s="23"/>
      <c r="E239" s="22">
        <f>E240</f>
        <v>1691.7</v>
      </c>
    </row>
    <row r="240" spans="1:5" ht="31.5">
      <c r="A240" s="57" t="s">
        <v>15</v>
      </c>
      <c r="B240" s="45" t="s">
        <v>126</v>
      </c>
      <c r="C240" s="23" t="s">
        <v>357</v>
      </c>
      <c r="D240" s="23" t="s">
        <v>10</v>
      </c>
      <c r="E240" s="22">
        <v>1691.7</v>
      </c>
    </row>
    <row r="241" spans="1:5" ht="31.5">
      <c r="A241" s="102" t="s">
        <v>97</v>
      </c>
      <c r="B241" s="97" t="s">
        <v>126</v>
      </c>
      <c r="C241" s="96" t="s">
        <v>212</v>
      </c>
      <c r="D241" s="96" t="s">
        <v>0</v>
      </c>
      <c r="E241" s="103">
        <f>E242</f>
        <v>24360.1</v>
      </c>
    </row>
    <row r="242" spans="1:5" ht="31.5">
      <c r="A242" s="12" t="s">
        <v>99</v>
      </c>
      <c r="B242" s="104" t="s">
        <v>126</v>
      </c>
      <c r="C242" s="13" t="s">
        <v>215</v>
      </c>
      <c r="D242" s="13" t="s">
        <v>0</v>
      </c>
      <c r="E242" s="14">
        <f>E243+E245+E247+E251</f>
        <v>24360.1</v>
      </c>
    </row>
    <row r="243" spans="1:5" ht="47.25">
      <c r="A243" s="59" t="s">
        <v>66</v>
      </c>
      <c r="B243" s="45" t="s">
        <v>126</v>
      </c>
      <c r="C243" s="45" t="s">
        <v>216</v>
      </c>
      <c r="D243" s="23"/>
      <c r="E243" s="22">
        <f>E244</f>
        <v>3673</v>
      </c>
    </row>
    <row r="244" spans="1:5" ht="31.5">
      <c r="A244" s="48" t="s">
        <v>15</v>
      </c>
      <c r="B244" s="45" t="s">
        <v>126</v>
      </c>
      <c r="C244" s="45" t="s">
        <v>216</v>
      </c>
      <c r="D244" s="45" t="s">
        <v>10</v>
      </c>
      <c r="E244" s="22">
        <v>3673</v>
      </c>
    </row>
    <row r="245" spans="1:5" ht="19.5" customHeight="1">
      <c r="A245" s="59" t="s">
        <v>20</v>
      </c>
      <c r="B245" s="45" t="s">
        <v>126</v>
      </c>
      <c r="C245" s="45" t="s">
        <v>217</v>
      </c>
      <c r="D245" s="23"/>
      <c r="E245" s="22">
        <f>E246</f>
        <v>300</v>
      </c>
    </row>
    <row r="246" spans="1:5" ht="31.5">
      <c r="A246" s="48" t="s">
        <v>15</v>
      </c>
      <c r="B246" s="45" t="s">
        <v>126</v>
      </c>
      <c r="C246" s="45" t="s">
        <v>217</v>
      </c>
      <c r="D246" s="45" t="s">
        <v>10</v>
      </c>
      <c r="E246" s="22">
        <v>300</v>
      </c>
    </row>
    <row r="247" spans="1:5" ht="31.5">
      <c r="A247" s="59" t="s">
        <v>16</v>
      </c>
      <c r="B247" s="45" t="s">
        <v>126</v>
      </c>
      <c r="C247" s="45" t="s">
        <v>218</v>
      </c>
      <c r="D247" s="23"/>
      <c r="E247" s="22">
        <f>SUM(E248:E250)</f>
        <v>15972.1</v>
      </c>
    </row>
    <row r="248" spans="1:5" ht="63">
      <c r="A248" s="58" t="s">
        <v>17</v>
      </c>
      <c r="B248" s="45" t="s">
        <v>126</v>
      </c>
      <c r="C248" s="45" t="s">
        <v>218</v>
      </c>
      <c r="D248" s="45" t="s">
        <v>18</v>
      </c>
      <c r="E248" s="22">
        <f>14293.5-148</f>
        <v>14145.5</v>
      </c>
    </row>
    <row r="249" spans="1:5" ht="31.5">
      <c r="A249" s="48" t="s">
        <v>15</v>
      </c>
      <c r="B249" s="45" t="s">
        <v>126</v>
      </c>
      <c r="C249" s="45" t="s">
        <v>218</v>
      </c>
      <c r="D249" s="45" t="s">
        <v>10</v>
      </c>
      <c r="E249" s="22">
        <v>1811.6</v>
      </c>
    </row>
    <row r="250" spans="1:5" ht="15.75">
      <c r="A250" s="24" t="s">
        <v>11</v>
      </c>
      <c r="B250" s="45" t="s">
        <v>126</v>
      </c>
      <c r="C250" s="45" t="s">
        <v>218</v>
      </c>
      <c r="D250" s="45" t="s">
        <v>14</v>
      </c>
      <c r="E250" s="22">
        <v>15</v>
      </c>
    </row>
    <row r="251" spans="1:5" ht="31.5">
      <c r="A251" s="59" t="s">
        <v>21</v>
      </c>
      <c r="B251" s="45" t="s">
        <v>126</v>
      </c>
      <c r="C251" s="45" t="s">
        <v>219</v>
      </c>
      <c r="D251" s="23"/>
      <c r="E251" s="22">
        <f>E253+E254+E252</f>
        <v>4415</v>
      </c>
    </row>
    <row r="252" spans="1:5" ht="63">
      <c r="A252" s="47" t="s">
        <v>17</v>
      </c>
      <c r="B252" s="45" t="s">
        <v>126</v>
      </c>
      <c r="C252" s="45" t="s">
        <v>219</v>
      </c>
      <c r="D252" s="23" t="s">
        <v>18</v>
      </c>
      <c r="E252" s="22">
        <f>1068.1-61</f>
        <v>1007.0999999999999</v>
      </c>
    </row>
    <row r="253" spans="1:5" ht="31.5">
      <c r="A253" s="48" t="s">
        <v>15</v>
      </c>
      <c r="B253" s="45" t="s">
        <v>126</v>
      </c>
      <c r="C253" s="45" t="s">
        <v>219</v>
      </c>
      <c r="D253" s="45" t="s">
        <v>10</v>
      </c>
      <c r="E253" s="22">
        <v>2707.9</v>
      </c>
    </row>
    <row r="254" spans="1:5" ht="15.75">
      <c r="A254" s="77" t="s">
        <v>11</v>
      </c>
      <c r="B254" s="45" t="s">
        <v>126</v>
      </c>
      <c r="C254" s="45" t="s">
        <v>219</v>
      </c>
      <c r="D254" s="45" t="s">
        <v>14</v>
      </c>
      <c r="E254" s="22">
        <v>700</v>
      </c>
    </row>
    <row r="255" spans="1:5" ht="15.75">
      <c r="A255" s="35" t="s">
        <v>127</v>
      </c>
      <c r="B255" s="36" t="s">
        <v>128</v>
      </c>
      <c r="C255" s="112"/>
      <c r="D255" s="112"/>
      <c r="E255" s="34">
        <f>E256+E302</f>
        <v>1062493.4</v>
      </c>
    </row>
    <row r="256" spans="1:5" ht="31.5">
      <c r="A256" s="102" t="s">
        <v>92</v>
      </c>
      <c r="B256" s="97" t="s">
        <v>128</v>
      </c>
      <c r="C256" s="96" t="s">
        <v>163</v>
      </c>
      <c r="D256" s="96" t="s">
        <v>0</v>
      </c>
      <c r="E256" s="103">
        <f>E257+E269+E284+E289+E294</f>
        <v>1061297.9</v>
      </c>
    </row>
    <row r="257" spans="1:5" ht="31.5">
      <c r="A257" s="12" t="s">
        <v>129</v>
      </c>
      <c r="B257" s="113" t="s">
        <v>128</v>
      </c>
      <c r="C257" s="13" t="s">
        <v>164</v>
      </c>
      <c r="D257" s="13" t="s">
        <v>0</v>
      </c>
      <c r="E257" s="14">
        <f>E258+E264+E262+E267+E260</f>
        <v>387094.60000000003</v>
      </c>
    </row>
    <row r="258" spans="1:5" ht="31.5">
      <c r="A258" s="43" t="s">
        <v>29</v>
      </c>
      <c r="B258" s="45" t="s">
        <v>128</v>
      </c>
      <c r="C258" s="45" t="s">
        <v>162</v>
      </c>
      <c r="D258" s="45"/>
      <c r="E258" s="46">
        <f>E259</f>
        <v>68598.1</v>
      </c>
    </row>
    <row r="259" spans="1:5" ht="31.5">
      <c r="A259" s="43" t="s">
        <v>12</v>
      </c>
      <c r="B259" s="45" t="s">
        <v>128</v>
      </c>
      <c r="C259" s="45" t="s">
        <v>162</v>
      </c>
      <c r="D259" s="45" t="s">
        <v>13</v>
      </c>
      <c r="E259" s="40">
        <v>68598.1</v>
      </c>
    </row>
    <row r="260" spans="1:5" ht="47.25">
      <c r="A260" s="43" t="s">
        <v>82</v>
      </c>
      <c r="B260" s="45" t="s">
        <v>128</v>
      </c>
      <c r="C260" s="45" t="s">
        <v>166</v>
      </c>
      <c r="D260" s="45"/>
      <c r="E260" s="46">
        <f>E261</f>
        <v>284279.9</v>
      </c>
    </row>
    <row r="261" spans="1:6" ht="31.5">
      <c r="A261" s="43" t="s">
        <v>12</v>
      </c>
      <c r="B261" s="45" t="s">
        <v>128</v>
      </c>
      <c r="C261" s="45" t="s">
        <v>166</v>
      </c>
      <c r="D261" s="45" t="s">
        <v>13</v>
      </c>
      <c r="E261" s="46">
        <v>284279.9</v>
      </c>
      <c r="F261" s="184"/>
    </row>
    <row r="262" spans="1:6" ht="31.5">
      <c r="A262" s="43" t="s">
        <v>30</v>
      </c>
      <c r="B262" s="30" t="s">
        <v>128</v>
      </c>
      <c r="C262" s="45" t="s">
        <v>165</v>
      </c>
      <c r="D262" s="45"/>
      <c r="E262" s="46">
        <f>E263</f>
        <v>7000</v>
      </c>
      <c r="F262" s="184"/>
    </row>
    <row r="263" spans="1:5" ht="31.5">
      <c r="A263" s="43" t="s">
        <v>12</v>
      </c>
      <c r="B263" s="23" t="s">
        <v>128</v>
      </c>
      <c r="C263" s="45" t="s">
        <v>165</v>
      </c>
      <c r="D263" s="45" t="s">
        <v>13</v>
      </c>
      <c r="E263" s="46">
        <v>7000</v>
      </c>
    </row>
    <row r="264" spans="1:5" ht="78.75">
      <c r="A264" s="43" t="s">
        <v>81</v>
      </c>
      <c r="B264" s="45" t="s">
        <v>128</v>
      </c>
      <c r="C264" s="45" t="s">
        <v>167</v>
      </c>
      <c r="D264" s="45"/>
      <c r="E264" s="46">
        <f>E266+E265</f>
        <v>25387.6</v>
      </c>
    </row>
    <row r="265" spans="1:5" ht="15.75">
      <c r="A265" s="43" t="s">
        <v>31</v>
      </c>
      <c r="B265" s="45" t="s">
        <v>128</v>
      </c>
      <c r="C265" s="45" t="s">
        <v>167</v>
      </c>
      <c r="D265" s="45" t="s">
        <v>19</v>
      </c>
      <c r="E265" s="46">
        <v>1408.8</v>
      </c>
    </row>
    <row r="266" spans="1:6" ht="31.5">
      <c r="A266" s="43" t="s">
        <v>12</v>
      </c>
      <c r="B266" s="45" t="s">
        <v>128</v>
      </c>
      <c r="C266" s="45" t="s">
        <v>167</v>
      </c>
      <c r="D266" s="45" t="s">
        <v>13</v>
      </c>
      <c r="E266" s="46">
        <v>23978.8</v>
      </c>
      <c r="F266" s="196"/>
    </row>
    <row r="267" spans="1:7" ht="94.5">
      <c r="A267" s="60" t="s">
        <v>290</v>
      </c>
      <c r="B267" s="45" t="s">
        <v>128</v>
      </c>
      <c r="C267" s="45" t="s">
        <v>168</v>
      </c>
      <c r="D267" s="45"/>
      <c r="E267" s="46">
        <f>E268</f>
        <v>1829</v>
      </c>
      <c r="F267" s="184"/>
      <c r="G267" s="177"/>
    </row>
    <row r="268" spans="1:5" ht="15.75">
      <c r="A268" s="43" t="s">
        <v>31</v>
      </c>
      <c r="B268" s="45" t="s">
        <v>128</v>
      </c>
      <c r="C268" s="45" t="s">
        <v>168</v>
      </c>
      <c r="D268" s="45" t="s">
        <v>19</v>
      </c>
      <c r="E268" s="46">
        <v>1829</v>
      </c>
    </row>
    <row r="269" spans="1:5" ht="31.5">
      <c r="A269" s="12" t="s">
        <v>93</v>
      </c>
      <c r="B269" s="113" t="s">
        <v>128</v>
      </c>
      <c r="C269" s="13" t="s">
        <v>169</v>
      </c>
      <c r="D269" s="13" t="s">
        <v>0</v>
      </c>
      <c r="E269" s="14">
        <f>E270+E274+E282+E280+E272+E278+E276</f>
        <v>578135.6</v>
      </c>
    </row>
    <row r="270" spans="1:5" ht="31.5">
      <c r="A270" s="43" t="s">
        <v>29</v>
      </c>
      <c r="B270" s="45" t="s">
        <v>128</v>
      </c>
      <c r="C270" s="45" t="s">
        <v>170</v>
      </c>
      <c r="D270" s="45"/>
      <c r="E270" s="46">
        <f>E271</f>
        <v>108492.9</v>
      </c>
    </row>
    <row r="271" spans="1:7" ht="31.5">
      <c r="A271" s="43" t="s">
        <v>12</v>
      </c>
      <c r="B271" s="23" t="s">
        <v>128</v>
      </c>
      <c r="C271" s="45" t="s">
        <v>170</v>
      </c>
      <c r="D271" s="45" t="s">
        <v>13</v>
      </c>
      <c r="E271" s="40">
        <v>108492.9</v>
      </c>
      <c r="G271" s="124"/>
    </row>
    <row r="272" spans="1:7" ht="47.25">
      <c r="A272" s="43" t="s">
        <v>82</v>
      </c>
      <c r="B272" s="23" t="s">
        <v>128</v>
      </c>
      <c r="C272" s="45" t="s">
        <v>172</v>
      </c>
      <c r="D272" s="45"/>
      <c r="E272" s="46">
        <f>E273</f>
        <v>441630.5</v>
      </c>
      <c r="G272" s="124"/>
    </row>
    <row r="273" spans="1:7" ht="31.5">
      <c r="A273" s="43" t="s">
        <v>12</v>
      </c>
      <c r="B273" s="45" t="s">
        <v>128</v>
      </c>
      <c r="C273" s="45" t="s">
        <v>172</v>
      </c>
      <c r="D273" s="45" t="s">
        <v>13</v>
      </c>
      <c r="E273" s="46">
        <v>441630.5</v>
      </c>
      <c r="G273" s="124"/>
    </row>
    <row r="274" spans="1:5" ht="31.5">
      <c r="A274" s="43" t="s">
        <v>32</v>
      </c>
      <c r="B274" s="45" t="s">
        <v>128</v>
      </c>
      <c r="C274" s="45" t="s">
        <v>180</v>
      </c>
      <c r="D274" s="45"/>
      <c r="E274" s="46">
        <f>E275</f>
        <v>3164.1</v>
      </c>
    </row>
    <row r="275" spans="1:5" ht="31.5">
      <c r="A275" s="24" t="s">
        <v>33</v>
      </c>
      <c r="B275" s="45" t="s">
        <v>128</v>
      </c>
      <c r="C275" s="45" t="s">
        <v>180</v>
      </c>
      <c r="D275" s="45" t="s">
        <v>28</v>
      </c>
      <c r="E275" s="46">
        <v>3164.1</v>
      </c>
    </row>
    <row r="276" spans="1:5" ht="31.5">
      <c r="A276" s="43" t="s">
        <v>302</v>
      </c>
      <c r="B276" s="45" t="s">
        <v>128</v>
      </c>
      <c r="C276" s="45" t="s">
        <v>341</v>
      </c>
      <c r="D276" s="45"/>
      <c r="E276" s="46">
        <f>E277</f>
        <v>30</v>
      </c>
    </row>
    <row r="277" spans="1:5" ht="31.5">
      <c r="A277" s="43" t="s">
        <v>12</v>
      </c>
      <c r="B277" s="45" t="s">
        <v>128</v>
      </c>
      <c r="C277" s="45" t="s">
        <v>341</v>
      </c>
      <c r="D277" s="45" t="s">
        <v>13</v>
      </c>
      <c r="E277" s="46">
        <v>30</v>
      </c>
    </row>
    <row r="278" spans="1:5" ht="63">
      <c r="A278" s="43" t="s">
        <v>141</v>
      </c>
      <c r="B278" s="45" t="s">
        <v>128</v>
      </c>
      <c r="C278" s="30" t="s">
        <v>270</v>
      </c>
      <c r="D278" s="45"/>
      <c r="E278" s="40">
        <f>E279</f>
        <v>20738.4</v>
      </c>
    </row>
    <row r="279" spans="1:5" ht="31.5">
      <c r="A279" s="43" t="s">
        <v>12</v>
      </c>
      <c r="B279" s="45" t="s">
        <v>128</v>
      </c>
      <c r="C279" s="30" t="s">
        <v>270</v>
      </c>
      <c r="D279" s="45" t="s">
        <v>13</v>
      </c>
      <c r="E279" s="40">
        <f>20531+207.4</f>
        <v>20738.4</v>
      </c>
    </row>
    <row r="280" spans="1:5" ht="63">
      <c r="A280" s="43" t="s">
        <v>130</v>
      </c>
      <c r="B280" s="45" t="s">
        <v>128</v>
      </c>
      <c r="C280" s="45" t="s">
        <v>171</v>
      </c>
      <c r="D280" s="45"/>
      <c r="E280" s="46">
        <f>E281</f>
        <v>18.7</v>
      </c>
    </row>
    <row r="281" spans="1:5" ht="15.75">
      <c r="A281" s="43" t="s">
        <v>31</v>
      </c>
      <c r="B281" s="45" t="s">
        <v>128</v>
      </c>
      <c r="C281" s="45" t="s">
        <v>171</v>
      </c>
      <c r="D281" s="45" t="s">
        <v>19</v>
      </c>
      <c r="E281" s="46">
        <v>18.7</v>
      </c>
    </row>
    <row r="282" spans="1:5" ht="94.5">
      <c r="A282" s="60" t="s">
        <v>290</v>
      </c>
      <c r="B282" s="45" t="s">
        <v>128</v>
      </c>
      <c r="C282" s="45" t="s">
        <v>173</v>
      </c>
      <c r="D282" s="45"/>
      <c r="E282" s="46">
        <f>E283</f>
        <v>4061</v>
      </c>
    </row>
    <row r="283" spans="1:5" ht="15.75">
      <c r="A283" s="43" t="s">
        <v>31</v>
      </c>
      <c r="B283" s="45" t="s">
        <v>128</v>
      </c>
      <c r="C283" s="45" t="s">
        <v>173</v>
      </c>
      <c r="D283" s="45" t="s">
        <v>19</v>
      </c>
      <c r="E283" s="46">
        <v>4061</v>
      </c>
    </row>
    <row r="284" spans="1:5" ht="15.75">
      <c r="A284" s="12" t="s">
        <v>94</v>
      </c>
      <c r="B284" s="113" t="s">
        <v>128</v>
      </c>
      <c r="C284" s="13" t="s">
        <v>174</v>
      </c>
      <c r="D284" s="13" t="s">
        <v>0</v>
      </c>
      <c r="E284" s="14">
        <f>E285+E287</f>
        <v>30434.6</v>
      </c>
    </row>
    <row r="285" spans="1:5" ht="31.5">
      <c r="A285" s="43" t="s">
        <v>29</v>
      </c>
      <c r="B285" s="45" t="s">
        <v>128</v>
      </c>
      <c r="C285" s="45" t="s">
        <v>175</v>
      </c>
      <c r="D285" s="45"/>
      <c r="E285" s="46">
        <f>E286</f>
        <v>30265.6</v>
      </c>
    </row>
    <row r="286" spans="1:5" ht="31.5">
      <c r="A286" s="43" t="s">
        <v>12</v>
      </c>
      <c r="B286" s="45" t="s">
        <v>128</v>
      </c>
      <c r="C286" s="45" t="s">
        <v>175</v>
      </c>
      <c r="D286" s="45" t="s">
        <v>13</v>
      </c>
      <c r="E286" s="40">
        <v>30265.6</v>
      </c>
    </row>
    <row r="287" spans="1:5" ht="94.5">
      <c r="A287" s="60" t="s">
        <v>290</v>
      </c>
      <c r="B287" s="45" t="s">
        <v>128</v>
      </c>
      <c r="C287" s="45" t="s">
        <v>176</v>
      </c>
      <c r="D287" s="45"/>
      <c r="E287" s="46">
        <f>E288</f>
        <v>169</v>
      </c>
    </row>
    <row r="288" spans="1:5" ht="15.75">
      <c r="A288" s="43" t="s">
        <v>31</v>
      </c>
      <c r="B288" s="45" t="s">
        <v>128</v>
      </c>
      <c r="C288" s="45" t="s">
        <v>176</v>
      </c>
      <c r="D288" s="45" t="s">
        <v>19</v>
      </c>
      <c r="E288" s="46">
        <v>169</v>
      </c>
    </row>
    <row r="289" spans="1:5" ht="31.5">
      <c r="A289" s="12" t="s">
        <v>95</v>
      </c>
      <c r="B289" s="113" t="s">
        <v>128</v>
      </c>
      <c r="C289" s="13" t="s">
        <v>184</v>
      </c>
      <c r="D289" s="13" t="s">
        <v>0</v>
      </c>
      <c r="E289" s="14">
        <f>E290</f>
        <v>5396.099999999999</v>
      </c>
    </row>
    <row r="290" spans="1:5" ht="31.5">
      <c r="A290" s="43" t="s">
        <v>269</v>
      </c>
      <c r="B290" s="45" t="s">
        <v>128</v>
      </c>
      <c r="C290" s="45" t="s">
        <v>261</v>
      </c>
      <c r="D290" s="45"/>
      <c r="E290" s="46">
        <f>E292+E293+E291</f>
        <v>5396.099999999999</v>
      </c>
    </row>
    <row r="291" spans="1:5" ht="63">
      <c r="A291" s="43" t="s">
        <v>17</v>
      </c>
      <c r="B291" s="45" t="s">
        <v>128</v>
      </c>
      <c r="C291" s="45" t="s">
        <v>261</v>
      </c>
      <c r="D291" s="45" t="s">
        <v>18</v>
      </c>
      <c r="E291" s="46">
        <v>8.2</v>
      </c>
    </row>
    <row r="292" spans="1:5" ht="31.5">
      <c r="A292" s="43" t="s">
        <v>15</v>
      </c>
      <c r="B292" s="45" t="s">
        <v>128</v>
      </c>
      <c r="C292" s="45" t="s">
        <v>261</v>
      </c>
      <c r="D292" s="45" t="s">
        <v>10</v>
      </c>
      <c r="E292" s="46">
        <v>387.6</v>
      </c>
    </row>
    <row r="293" spans="1:5" ht="31.5">
      <c r="A293" s="85" t="s">
        <v>12</v>
      </c>
      <c r="B293" s="45" t="s">
        <v>128</v>
      </c>
      <c r="C293" s="45" t="s">
        <v>261</v>
      </c>
      <c r="D293" s="45" t="s">
        <v>13</v>
      </c>
      <c r="E293" s="46">
        <f>2152.2+2848.1</f>
        <v>5000.299999999999</v>
      </c>
    </row>
    <row r="294" spans="1:5" ht="31.5">
      <c r="A294" s="12" t="s">
        <v>88</v>
      </c>
      <c r="B294" s="113" t="s">
        <v>128</v>
      </c>
      <c r="C294" s="13" t="s">
        <v>177</v>
      </c>
      <c r="D294" s="13" t="s">
        <v>0</v>
      </c>
      <c r="E294" s="14">
        <f>E295+E299</f>
        <v>60237</v>
      </c>
    </row>
    <row r="295" spans="1:5" ht="31.5">
      <c r="A295" s="43" t="s">
        <v>16</v>
      </c>
      <c r="B295" s="45" t="s">
        <v>128</v>
      </c>
      <c r="C295" s="45" t="s">
        <v>178</v>
      </c>
      <c r="D295" s="45"/>
      <c r="E295" s="46">
        <f>E296+E297+E298</f>
        <v>30854.1</v>
      </c>
    </row>
    <row r="296" spans="1:5" ht="63">
      <c r="A296" s="43" t="s">
        <v>17</v>
      </c>
      <c r="B296" s="45" t="s">
        <v>128</v>
      </c>
      <c r="C296" s="45" t="s">
        <v>178</v>
      </c>
      <c r="D296" s="45" t="s">
        <v>18</v>
      </c>
      <c r="E296" s="46">
        <f>27113.8-872.2</f>
        <v>26241.6</v>
      </c>
    </row>
    <row r="297" spans="1:5" ht="31.5">
      <c r="A297" s="43" t="s">
        <v>15</v>
      </c>
      <c r="B297" s="45" t="s">
        <v>128</v>
      </c>
      <c r="C297" s="45" t="s">
        <v>178</v>
      </c>
      <c r="D297" s="45" t="s">
        <v>10</v>
      </c>
      <c r="E297" s="46">
        <v>4376.9</v>
      </c>
    </row>
    <row r="298" spans="1:5" ht="15.75">
      <c r="A298" s="80" t="s">
        <v>11</v>
      </c>
      <c r="B298" s="45" t="s">
        <v>128</v>
      </c>
      <c r="C298" s="45" t="s">
        <v>178</v>
      </c>
      <c r="D298" s="45" t="s">
        <v>14</v>
      </c>
      <c r="E298" s="40">
        <v>235.6</v>
      </c>
    </row>
    <row r="299" spans="1:5" ht="31.5">
      <c r="A299" s="43" t="s">
        <v>63</v>
      </c>
      <c r="B299" s="45" t="s">
        <v>128</v>
      </c>
      <c r="C299" s="45" t="s">
        <v>185</v>
      </c>
      <c r="D299" s="45"/>
      <c r="E299" s="46">
        <f>E300+E301</f>
        <v>29382.9</v>
      </c>
    </row>
    <row r="300" spans="1:5" ht="63">
      <c r="A300" s="43" t="s">
        <v>17</v>
      </c>
      <c r="B300" s="45" t="s">
        <v>128</v>
      </c>
      <c r="C300" s="45" t="s">
        <v>179</v>
      </c>
      <c r="D300" s="45" t="s">
        <v>18</v>
      </c>
      <c r="E300" s="46">
        <v>27875.7</v>
      </c>
    </row>
    <row r="301" spans="1:8" ht="31.5">
      <c r="A301" s="43" t="s">
        <v>15</v>
      </c>
      <c r="B301" s="45" t="s">
        <v>128</v>
      </c>
      <c r="C301" s="45" t="s">
        <v>179</v>
      </c>
      <c r="D301" s="45" t="s">
        <v>10</v>
      </c>
      <c r="E301" s="40">
        <v>1507.2</v>
      </c>
      <c r="H301" s="124"/>
    </row>
    <row r="302" spans="1:5" ht="31.5">
      <c r="A302" s="102" t="s">
        <v>103</v>
      </c>
      <c r="B302" s="96" t="s">
        <v>128</v>
      </c>
      <c r="C302" s="96" t="s">
        <v>235</v>
      </c>
      <c r="D302" s="96" t="s">
        <v>0</v>
      </c>
      <c r="E302" s="114">
        <f>E303</f>
        <v>1195.5</v>
      </c>
    </row>
    <row r="303" spans="1:5" ht="47.25">
      <c r="A303" s="12" t="s">
        <v>105</v>
      </c>
      <c r="B303" s="113" t="s">
        <v>128</v>
      </c>
      <c r="C303" s="13" t="s">
        <v>188</v>
      </c>
      <c r="D303" s="13" t="s">
        <v>0</v>
      </c>
      <c r="E303" s="14">
        <f>E304</f>
        <v>1195.5</v>
      </c>
    </row>
    <row r="304" spans="1:5" ht="78.75">
      <c r="A304" s="44" t="s">
        <v>131</v>
      </c>
      <c r="B304" s="30" t="s">
        <v>128</v>
      </c>
      <c r="C304" s="38" t="s">
        <v>238</v>
      </c>
      <c r="D304" s="38"/>
      <c r="E304" s="68">
        <f>E305</f>
        <v>1195.5</v>
      </c>
    </row>
    <row r="305" spans="1:7" ht="15.75">
      <c r="A305" s="44" t="s">
        <v>31</v>
      </c>
      <c r="B305" s="30" t="s">
        <v>128</v>
      </c>
      <c r="C305" s="38" t="s">
        <v>238</v>
      </c>
      <c r="D305" s="38" t="s">
        <v>19</v>
      </c>
      <c r="E305" s="68">
        <v>1195.5</v>
      </c>
      <c r="G305" s="124">
        <f>E288+E283+E281+E268+E202+E305</f>
        <v>7880.4</v>
      </c>
    </row>
    <row r="306" spans="1:5" ht="15.75">
      <c r="A306" s="35" t="s">
        <v>132</v>
      </c>
      <c r="B306" s="36" t="s">
        <v>133</v>
      </c>
      <c r="C306" s="101"/>
      <c r="D306" s="111"/>
      <c r="E306" s="34">
        <f>E307+E313</f>
        <v>65811.79999999999</v>
      </c>
    </row>
    <row r="307" spans="1:5" ht="31.5">
      <c r="A307" s="102" t="s">
        <v>97</v>
      </c>
      <c r="B307" s="115" t="s">
        <v>133</v>
      </c>
      <c r="C307" s="96" t="s">
        <v>212</v>
      </c>
      <c r="D307" s="96" t="s">
        <v>0</v>
      </c>
      <c r="E307" s="103">
        <f>E308</f>
        <v>19435.299999999996</v>
      </c>
    </row>
    <row r="308" spans="1:5" ht="31.5">
      <c r="A308" s="12" t="s">
        <v>98</v>
      </c>
      <c r="B308" s="104" t="s">
        <v>133</v>
      </c>
      <c r="C308" s="13" t="s">
        <v>213</v>
      </c>
      <c r="D308" s="13" t="s">
        <v>0</v>
      </c>
      <c r="E308" s="14">
        <f>E309</f>
        <v>19435.299999999996</v>
      </c>
    </row>
    <row r="309" spans="1:5" ht="31.5">
      <c r="A309" s="79" t="s">
        <v>16</v>
      </c>
      <c r="B309" s="45" t="s">
        <v>133</v>
      </c>
      <c r="C309" s="17" t="s">
        <v>214</v>
      </c>
      <c r="D309" s="23"/>
      <c r="E309" s="22">
        <f>SUM(E310:E312)</f>
        <v>19435.299999999996</v>
      </c>
    </row>
    <row r="310" spans="1:5" ht="63">
      <c r="A310" s="58" t="s">
        <v>17</v>
      </c>
      <c r="B310" s="45" t="s">
        <v>133</v>
      </c>
      <c r="C310" s="17" t="s">
        <v>214</v>
      </c>
      <c r="D310" s="45" t="s">
        <v>18</v>
      </c>
      <c r="E310" s="22">
        <f>18260.6-139.9-1.1</f>
        <v>18119.6</v>
      </c>
    </row>
    <row r="311" spans="1:5" ht="31.5">
      <c r="A311" s="48" t="s">
        <v>15</v>
      </c>
      <c r="B311" s="45" t="s">
        <v>133</v>
      </c>
      <c r="C311" s="17" t="s">
        <v>214</v>
      </c>
      <c r="D311" s="45" t="s">
        <v>10</v>
      </c>
      <c r="E311" s="22">
        <f>1283.4+8.7</f>
        <v>1292.1000000000001</v>
      </c>
    </row>
    <row r="312" spans="1:5" ht="15.75">
      <c r="A312" s="80" t="s">
        <v>11</v>
      </c>
      <c r="B312" s="45" t="s">
        <v>133</v>
      </c>
      <c r="C312" s="17" t="s">
        <v>214</v>
      </c>
      <c r="D312" s="45" t="s">
        <v>14</v>
      </c>
      <c r="E312" s="22">
        <v>23.6</v>
      </c>
    </row>
    <row r="313" spans="1:5" ht="15.75">
      <c r="A313" s="95" t="s">
        <v>35</v>
      </c>
      <c r="B313" s="97" t="s">
        <v>133</v>
      </c>
      <c r="C313" s="97" t="s">
        <v>148</v>
      </c>
      <c r="D313" s="97" t="s">
        <v>0</v>
      </c>
      <c r="E313" s="98">
        <f>E316+E318+E320+E322+E324+E326+E314+E328+E330+E332</f>
        <v>46376.5</v>
      </c>
    </row>
    <row r="314" spans="1:5" ht="31.5">
      <c r="A314" s="129" t="s">
        <v>53</v>
      </c>
      <c r="B314" s="135" t="s">
        <v>133</v>
      </c>
      <c r="C314" s="135" t="s">
        <v>146</v>
      </c>
      <c r="D314" s="126"/>
      <c r="E314" s="46">
        <f>E315</f>
        <v>1248.2</v>
      </c>
    </row>
    <row r="315" spans="1:5" ht="15.75">
      <c r="A315" s="49" t="s">
        <v>48</v>
      </c>
      <c r="B315" s="45" t="s">
        <v>133</v>
      </c>
      <c r="C315" s="45" t="s">
        <v>146</v>
      </c>
      <c r="D315" s="45" t="s">
        <v>49</v>
      </c>
      <c r="E315" s="46">
        <v>1248.2</v>
      </c>
    </row>
    <row r="316" spans="1:5" ht="47.25">
      <c r="A316" s="86" t="s">
        <v>52</v>
      </c>
      <c r="B316" s="45" t="s">
        <v>133</v>
      </c>
      <c r="C316" s="45" t="s">
        <v>147</v>
      </c>
      <c r="D316" s="23"/>
      <c r="E316" s="46">
        <f>E317</f>
        <v>128.9</v>
      </c>
    </row>
    <row r="317" spans="1:5" ht="15.75">
      <c r="A317" s="49" t="s">
        <v>48</v>
      </c>
      <c r="B317" s="45" t="s">
        <v>133</v>
      </c>
      <c r="C317" s="45" t="s">
        <v>147</v>
      </c>
      <c r="D317" s="45" t="s">
        <v>49</v>
      </c>
      <c r="E317" s="46">
        <v>128.9</v>
      </c>
    </row>
    <row r="318" spans="1:5" ht="78.75">
      <c r="A318" s="90" t="s">
        <v>284</v>
      </c>
      <c r="B318" s="45" t="s">
        <v>133</v>
      </c>
      <c r="C318" s="54" t="s">
        <v>151</v>
      </c>
      <c r="D318" s="55"/>
      <c r="E318" s="51">
        <f>E319</f>
        <v>3</v>
      </c>
    </row>
    <row r="319" spans="1:5" ht="31.5">
      <c r="A319" s="57" t="s">
        <v>15</v>
      </c>
      <c r="B319" s="45" t="s">
        <v>133</v>
      </c>
      <c r="C319" s="54" t="s">
        <v>151</v>
      </c>
      <c r="D319" s="55">
        <v>200</v>
      </c>
      <c r="E319" s="51">
        <v>3</v>
      </c>
    </row>
    <row r="320" spans="1:5" ht="157.5">
      <c r="A320" s="87" t="s">
        <v>285</v>
      </c>
      <c r="B320" s="45" t="s">
        <v>133</v>
      </c>
      <c r="C320" s="116" t="s">
        <v>152</v>
      </c>
      <c r="D320" s="117"/>
      <c r="E320" s="51">
        <f>E321</f>
        <v>3</v>
      </c>
    </row>
    <row r="321" spans="1:5" ht="31.5">
      <c r="A321" s="57" t="s">
        <v>15</v>
      </c>
      <c r="B321" s="45" t="s">
        <v>133</v>
      </c>
      <c r="C321" s="116" t="s">
        <v>152</v>
      </c>
      <c r="D321" s="118">
        <v>200</v>
      </c>
      <c r="E321" s="51">
        <v>3</v>
      </c>
    </row>
    <row r="322" spans="1:5" ht="31.5">
      <c r="A322" s="24" t="s">
        <v>50</v>
      </c>
      <c r="B322" s="45" t="s">
        <v>133</v>
      </c>
      <c r="C322" s="116" t="s">
        <v>153</v>
      </c>
      <c r="D322" s="52"/>
      <c r="E322" s="51">
        <f>E323</f>
        <v>1600.3</v>
      </c>
    </row>
    <row r="323" spans="1:5" ht="15.75">
      <c r="A323" s="50" t="s">
        <v>48</v>
      </c>
      <c r="B323" s="45" t="s">
        <v>133</v>
      </c>
      <c r="C323" s="116" t="s">
        <v>153</v>
      </c>
      <c r="D323" s="45" t="s">
        <v>49</v>
      </c>
      <c r="E323" s="51">
        <v>1600.3</v>
      </c>
    </row>
    <row r="324" spans="1:5" ht="90">
      <c r="A324" s="88" t="s">
        <v>286</v>
      </c>
      <c r="B324" s="45" t="s">
        <v>133</v>
      </c>
      <c r="C324" s="116" t="s">
        <v>154</v>
      </c>
      <c r="D324" s="53"/>
      <c r="E324" s="51">
        <f>E325</f>
        <v>178.2</v>
      </c>
    </row>
    <row r="325" spans="1:5" ht="15.75">
      <c r="A325" s="50" t="s">
        <v>48</v>
      </c>
      <c r="B325" s="45" t="s">
        <v>133</v>
      </c>
      <c r="C325" s="116" t="s">
        <v>154</v>
      </c>
      <c r="D325" s="45" t="s">
        <v>49</v>
      </c>
      <c r="E325" s="51">
        <f>69.4+108.8</f>
        <v>178.2</v>
      </c>
    </row>
    <row r="326" spans="1:5" ht="120">
      <c r="A326" s="121" t="s">
        <v>280</v>
      </c>
      <c r="B326" s="45" t="s">
        <v>133</v>
      </c>
      <c r="C326" s="116" t="s">
        <v>155</v>
      </c>
      <c r="D326" s="53"/>
      <c r="E326" s="51">
        <f>E327</f>
        <v>7</v>
      </c>
    </row>
    <row r="327" spans="1:5" ht="31.5">
      <c r="A327" s="50" t="s">
        <v>15</v>
      </c>
      <c r="B327" s="45" t="s">
        <v>133</v>
      </c>
      <c r="C327" s="116" t="s">
        <v>155</v>
      </c>
      <c r="D327" s="45" t="s">
        <v>10</v>
      </c>
      <c r="E327" s="51">
        <f>3.5+3.5</f>
        <v>7</v>
      </c>
    </row>
    <row r="328" spans="1:5" ht="31.5">
      <c r="A328" s="24" t="s">
        <v>134</v>
      </c>
      <c r="B328" s="45" t="s">
        <v>133</v>
      </c>
      <c r="C328" s="45" t="s">
        <v>149</v>
      </c>
      <c r="D328" s="45" t="s">
        <v>0</v>
      </c>
      <c r="E328" s="51">
        <f>E329</f>
        <v>3500</v>
      </c>
    </row>
    <row r="329" spans="1:5" ht="15.75">
      <c r="A329" s="50" t="s">
        <v>48</v>
      </c>
      <c r="B329" s="45" t="s">
        <v>133</v>
      </c>
      <c r="C329" s="45" t="s">
        <v>149</v>
      </c>
      <c r="D329" s="45" t="s">
        <v>49</v>
      </c>
      <c r="E329" s="51">
        <v>3500</v>
      </c>
    </row>
    <row r="330" spans="1:5" ht="31.5">
      <c r="A330" s="86" t="s">
        <v>51</v>
      </c>
      <c r="B330" s="45" t="s">
        <v>133</v>
      </c>
      <c r="C330" s="45" t="s">
        <v>150</v>
      </c>
      <c r="D330" s="52"/>
      <c r="E330" s="51">
        <f>E331</f>
        <v>19917.2</v>
      </c>
    </row>
    <row r="331" spans="1:5" ht="15.75">
      <c r="A331" s="50" t="s">
        <v>48</v>
      </c>
      <c r="B331" s="45" t="s">
        <v>133</v>
      </c>
      <c r="C331" s="45" t="s">
        <v>150</v>
      </c>
      <c r="D331" s="45" t="s">
        <v>49</v>
      </c>
      <c r="E331" s="51">
        <v>19917.2</v>
      </c>
    </row>
    <row r="332" spans="1:5" ht="31.5">
      <c r="A332" s="91" t="s">
        <v>344</v>
      </c>
      <c r="B332" s="45">
        <v>992</v>
      </c>
      <c r="C332" s="65" t="s">
        <v>343</v>
      </c>
      <c r="D332" s="65"/>
      <c r="E332" s="51">
        <f>E333</f>
        <v>19790.7</v>
      </c>
    </row>
    <row r="333" spans="1:5" ht="15.75">
      <c r="A333" s="63" t="s">
        <v>11</v>
      </c>
      <c r="B333" s="45">
        <v>992</v>
      </c>
      <c r="C333" s="65" t="s">
        <v>343</v>
      </c>
      <c r="D333" s="65">
        <v>800</v>
      </c>
      <c r="E333" s="51">
        <v>19790.7</v>
      </c>
    </row>
  </sheetData>
  <sheetProtection/>
  <mergeCells count="8">
    <mergeCell ref="C1:E1"/>
    <mergeCell ref="A5:E5"/>
    <mergeCell ref="A7:A8"/>
    <mergeCell ref="B7:B8"/>
    <mergeCell ref="E7:E8"/>
    <mergeCell ref="C7:C8"/>
    <mergeCell ref="C2:E2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5"/>
  <sheetViews>
    <sheetView tabSelected="1" view="pageBreakPreview" zoomScaleNormal="110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45.7109375" style="0" customWidth="1"/>
    <col min="3" max="3" width="16.8515625" style="0" customWidth="1"/>
    <col min="5" max="5" width="15.7109375" style="0" customWidth="1"/>
    <col min="6" max="6" width="15.8515625" style="0" customWidth="1"/>
    <col min="7" max="7" width="16.8515625" style="0" customWidth="1"/>
    <col min="8" max="8" width="12.421875" style="0" customWidth="1"/>
  </cols>
  <sheetData>
    <row r="1" spans="3:6" ht="15.75">
      <c r="C1" s="227" t="s">
        <v>329</v>
      </c>
      <c r="D1" s="227"/>
      <c r="E1" s="227"/>
      <c r="F1" s="227"/>
    </row>
    <row r="2" spans="3:6" ht="33" customHeight="1">
      <c r="C2" s="220" t="s">
        <v>379</v>
      </c>
      <c r="D2" s="220"/>
      <c r="E2" s="220"/>
      <c r="F2" s="220"/>
    </row>
    <row r="3" spans="3:6" ht="12.75">
      <c r="C3" s="132" t="s">
        <v>330</v>
      </c>
      <c r="D3" s="132"/>
      <c r="E3" s="132"/>
      <c r="F3" s="132"/>
    </row>
    <row r="4" spans="1:6" ht="61.5" customHeight="1">
      <c r="A4" s="228" t="s">
        <v>335</v>
      </c>
      <c r="B4" s="230"/>
      <c r="C4" s="230"/>
      <c r="D4" s="230"/>
      <c r="E4" s="230"/>
      <c r="F4" s="230"/>
    </row>
    <row r="5" spans="1:5" ht="15.75">
      <c r="A5" s="1" t="s">
        <v>0</v>
      </c>
      <c r="B5" s="1"/>
      <c r="C5" s="1" t="s">
        <v>0</v>
      </c>
      <c r="D5" s="1" t="s">
        <v>0</v>
      </c>
      <c r="E5" s="2"/>
    </row>
    <row r="6" spans="1:6" ht="15.75">
      <c r="A6" s="222" t="s">
        <v>3</v>
      </c>
      <c r="B6" s="232" t="s">
        <v>113</v>
      </c>
      <c r="C6" s="222" t="s">
        <v>1</v>
      </c>
      <c r="D6" s="222" t="s">
        <v>2</v>
      </c>
      <c r="E6" s="7" t="s">
        <v>313</v>
      </c>
      <c r="F6" s="7" t="s">
        <v>334</v>
      </c>
    </row>
    <row r="7" spans="1:6" ht="25.5">
      <c r="A7" s="231"/>
      <c r="B7" s="231"/>
      <c r="C7" s="223"/>
      <c r="D7" s="223"/>
      <c r="E7" s="148" t="s">
        <v>9</v>
      </c>
      <c r="F7" s="148" t="s">
        <v>9</v>
      </c>
    </row>
    <row r="8" spans="1:6" ht="12.75">
      <c r="A8" s="162" t="s">
        <v>4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</row>
    <row r="9" spans="1:8" ht="15.75">
      <c r="A9" s="7" t="s">
        <v>8</v>
      </c>
      <c r="B9" s="7"/>
      <c r="C9" s="7" t="s">
        <v>0</v>
      </c>
      <c r="D9" s="7" t="s">
        <v>0</v>
      </c>
      <c r="E9" s="8">
        <f>E10+E22+E186+E210+E229+E268</f>
        <v>1581417.9000000001</v>
      </c>
      <c r="F9" s="8">
        <f>F10+F22+F186+F210+F229+F268</f>
        <v>1541019.5</v>
      </c>
      <c r="G9" s="8">
        <f>'[1]Лист2'!$C$14</f>
        <v>1583102.3000000003</v>
      </c>
      <c r="H9" s="8">
        <f>'[1]Лист2'!$D$14</f>
        <v>1542373.6</v>
      </c>
    </row>
    <row r="10" spans="1:8" ht="15.75">
      <c r="A10" s="94" t="s">
        <v>135</v>
      </c>
      <c r="B10" s="36" t="s">
        <v>114</v>
      </c>
      <c r="C10" s="33"/>
      <c r="D10" s="33"/>
      <c r="E10" s="34">
        <f>E11</f>
        <v>4024.9000000000005</v>
      </c>
      <c r="F10" s="34">
        <f>F11</f>
        <v>3993.4999999999995</v>
      </c>
      <c r="G10" s="8">
        <f>G9-E9</f>
        <v>1684.4000000001397</v>
      </c>
      <c r="H10" s="8">
        <f>H9-F9</f>
        <v>1354.1000000000931</v>
      </c>
    </row>
    <row r="11" spans="1:6" ht="31.5">
      <c r="A11" s="95" t="s">
        <v>35</v>
      </c>
      <c r="B11" s="96" t="s">
        <v>114</v>
      </c>
      <c r="C11" s="97" t="s">
        <v>148</v>
      </c>
      <c r="D11" s="97" t="s">
        <v>0</v>
      </c>
      <c r="E11" s="98">
        <f>E12+E14+E18</f>
        <v>4024.9000000000005</v>
      </c>
      <c r="F11" s="98">
        <f>F12+F14+F18</f>
        <v>3993.4999999999995</v>
      </c>
    </row>
    <row r="12" spans="1:6" ht="31.5">
      <c r="A12" s="25" t="s">
        <v>115</v>
      </c>
      <c r="B12" s="23" t="s">
        <v>114</v>
      </c>
      <c r="C12" s="45" t="s">
        <v>159</v>
      </c>
      <c r="D12" s="23"/>
      <c r="E12" s="46">
        <f>E13</f>
        <v>1166.3</v>
      </c>
      <c r="F12" s="46">
        <f>F13</f>
        <v>1166.3</v>
      </c>
    </row>
    <row r="13" spans="1:9" ht="94.5">
      <c r="A13" s="58" t="s">
        <v>17</v>
      </c>
      <c r="B13" s="23" t="s">
        <v>114</v>
      </c>
      <c r="C13" s="45" t="s">
        <v>159</v>
      </c>
      <c r="D13" s="23" t="s">
        <v>18</v>
      </c>
      <c r="E13" s="46">
        <v>1166.3</v>
      </c>
      <c r="F13" s="46">
        <v>1166.3</v>
      </c>
      <c r="H13" s="124"/>
      <c r="I13" s="124"/>
    </row>
    <row r="14" spans="1:6" ht="47.25">
      <c r="A14" s="58" t="s">
        <v>36</v>
      </c>
      <c r="B14" s="23" t="s">
        <v>114</v>
      </c>
      <c r="C14" s="45" t="s">
        <v>160</v>
      </c>
      <c r="D14" s="45" t="s">
        <v>0</v>
      </c>
      <c r="E14" s="46">
        <f>E16+E15+E17</f>
        <v>460.99999999999994</v>
      </c>
      <c r="F14" s="46">
        <f>F16+F15+F17</f>
        <v>461.9</v>
      </c>
    </row>
    <row r="15" spans="1:6" ht="94.5">
      <c r="A15" s="58" t="s">
        <v>17</v>
      </c>
      <c r="B15" s="23" t="s">
        <v>114</v>
      </c>
      <c r="C15" s="45" t="s">
        <v>160</v>
      </c>
      <c r="D15" s="45" t="s">
        <v>18</v>
      </c>
      <c r="E15" s="46">
        <v>102.6</v>
      </c>
      <c r="F15" s="46">
        <v>104.6</v>
      </c>
    </row>
    <row r="16" spans="1:6" ht="31.5">
      <c r="A16" s="48" t="s">
        <v>15</v>
      </c>
      <c r="B16" s="23" t="s">
        <v>114</v>
      </c>
      <c r="C16" s="45" t="s">
        <v>160</v>
      </c>
      <c r="D16" s="45" t="s">
        <v>10</v>
      </c>
      <c r="E16" s="46">
        <v>355.2</v>
      </c>
      <c r="F16" s="46">
        <v>354.2</v>
      </c>
    </row>
    <row r="17" spans="1:6" ht="15.75">
      <c r="A17" s="48" t="s">
        <v>11</v>
      </c>
      <c r="B17" s="23" t="s">
        <v>114</v>
      </c>
      <c r="C17" s="45" t="s">
        <v>160</v>
      </c>
      <c r="D17" s="45" t="s">
        <v>14</v>
      </c>
      <c r="E17" s="46">
        <v>3.2</v>
      </c>
      <c r="F17" s="46">
        <v>3.1</v>
      </c>
    </row>
    <row r="18" spans="1:6" ht="47.25">
      <c r="A18" s="58" t="s">
        <v>37</v>
      </c>
      <c r="B18" s="23" t="s">
        <v>114</v>
      </c>
      <c r="C18" s="45" t="s">
        <v>158</v>
      </c>
      <c r="D18" s="45" t="s">
        <v>0</v>
      </c>
      <c r="E18" s="46">
        <f>E19+E20+E21</f>
        <v>2397.6000000000004</v>
      </c>
      <c r="F18" s="46">
        <f>F19+F20+F21</f>
        <v>2365.2999999999997</v>
      </c>
    </row>
    <row r="19" spans="1:8" ht="94.5">
      <c r="A19" s="58" t="s">
        <v>17</v>
      </c>
      <c r="B19" s="23" t="s">
        <v>114</v>
      </c>
      <c r="C19" s="45" t="s">
        <v>158</v>
      </c>
      <c r="D19" s="45" t="s">
        <v>18</v>
      </c>
      <c r="E19" s="46">
        <f>2191.3-55.1+0.1</f>
        <v>2136.3</v>
      </c>
      <c r="F19" s="46">
        <f>2192.6-96.4+0.1</f>
        <v>2096.2999999999997</v>
      </c>
      <c r="G19" s="198" t="s">
        <v>360</v>
      </c>
      <c r="H19" s="198"/>
    </row>
    <row r="20" spans="1:6" ht="31.5">
      <c r="A20" s="48" t="s">
        <v>15</v>
      </c>
      <c r="B20" s="23" t="s">
        <v>114</v>
      </c>
      <c r="C20" s="45" t="s">
        <v>158</v>
      </c>
      <c r="D20" s="23" t="s">
        <v>10</v>
      </c>
      <c r="E20" s="46">
        <f>261.4-1.8-0.1</f>
        <v>259.49999999999994</v>
      </c>
      <c r="F20" s="46">
        <f>269.1-1.8-0.1</f>
        <v>267.2</v>
      </c>
    </row>
    <row r="21" spans="1:6" ht="15.75">
      <c r="A21" s="48" t="s">
        <v>11</v>
      </c>
      <c r="B21" s="23" t="s">
        <v>114</v>
      </c>
      <c r="C21" s="45" t="s">
        <v>158</v>
      </c>
      <c r="D21" s="23" t="s">
        <v>14</v>
      </c>
      <c r="E21" s="46">
        <v>1.8</v>
      </c>
      <c r="F21" s="46">
        <v>1.8</v>
      </c>
    </row>
    <row r="22" spans="1:8" ht="31.5">
      <c r="A22" s="99" t="s">
        <v>136</v>
      </c>
      <c r="B22" s="36" t="s">
        <v>116</v>
      </c>
      <c r="C22" s="100"/>
      <c r="D22" s="101"/>
      <c r="E22" s="37">
        <f>E23+E34+E43+E85+E94+E139+E157+E173+E76</f>
        <v>289381.7</v>
      </c>
      <c r="F22" s="37">
        <f>F23+F34+F43+F85+F94+F139+F157+F173+F76</f>
        <v>269368.5</v>
      </c>
      <c r="G22" s="130"/>
      <c r="H22" s="130"/>
    </row>
    <row r="23" spans="1:9" ht="31.5">
      <c r="A23" s="102" t="s">
        <v>72</v>
      </c>
      <c r="B23" s="97" t="s">
        <v>116</v>
      </c>
      <c r="C23" s="96" t="s">
        <v>144</v>
      </c>
      <c r="D23" s="96" t="s">
        <v>0</v>
      </c>
      <c r="E23" s="103">
        <f>E24+E27</f>
        <v>869.3</v>
      </c>
      <c r="F23" s="103">
        <f>F24+F27</f>
        <v>869.3</v>
      </c>
      <c r="G23" s="180"/>
      <c r="H23" s="180"/>
      <c r="I23" s="180"/>
    </row>
    <row r="24" spans="1:8" ht="31.5">
      <c r="A24" s="15" t="s">
        <v>345</v>
      </c>
      <c r="B24" s="104" t="s">
        <v>116</v>
      </c>
      <c r="C24" s="13" t="s">
        <v>346</v>
      </c>
      <c r="D24" s="13" t="s">
        <v>0</v>
      </c>
      <c r="E24" s="14">
        <f>E25</f>
        <v>100</v>
      </c>
      <c r="F24" s="14">
        <f>F25</f>
        <v>100</v>
      </c>
      <c r="G24" s="180"/>
      <c r="H24" s="180"/>
    </row>
    <row r="25" spans="1:8" ht="31.5">
      <c r="A25" s="48" t="s">
        <v>370</v>
      </c>
      <c r="B25" s="30" t="s">
        <v>116</v>
      </c>
      <c r="C25" s="17" t="s">
        <v>364</v>
      </c>
      <c r="D25" s="45"/>
      <c r="E25" s="136">
        <f>E26</f>
        <v>100</v>
      </c>
      <c r="F25" s="136">
        <f>F26</f>
        <v>100</v>
      </c>
      <c r="G25" s="180"/>
      <c r="H25" s="180"/>
    </row>
    <row r="26" spans="1:8" ht="31.5">
      <c r="A26" s="138" t="s">
        <v>15</v>
      </c>
      <c r="B26" s="30" t="s">
        <v>116</v>
      </c>
      <c r="C26" s="17" t="s">
        <v>364</v>
      </c>
      <c r="D26" s="45" t="s">
        <v>10</v>
      </c>
      <c r="E26" s="46">
        <v>100</v>
      </c>
      <c r="F26" s="46">
        <v>100</v>
      </c>
      <c r="G26" s="180"/>
      <c r="H26" s="180"/>
    </row>
    <row r="27" spans="1:6" ht="47.25">
      <c r="A27" s="15" t="s">
        <v>73</v>
      </c>
      <c r="B27" s="104" t="s">
        <v>116</v>
      </c>
      <c r="C27" s="13" t="s">
        <v>145</v>
      </c>
      <c r="D27" s="13" t="s">
        <v>0</v>
      </c>
      <c r="E27" s="14">
        <f>E30+E28+E32</f>
        <v>769.3</v>
      </c>
      <c r="F27" s="14">
        <f>F30+F28+F32</f>
        <v>769.3</v>
      </c>
    </row>
    <row r="28" spans="1:6" ht="31.5">
      <c r="A28" s="48" t="s">
        <v>348</v>
      </c>
      <c r="B28" s="30" t="s">
        <v>116</v>
      </c>
      <c r="C28" s="17" t="s">
        <v>347</v>
      </c>
      <c r="D28" s="45"/>
      <c r="E28" s="136">
        <f>E29</f>
        <v>180</v>
      </c>
      <c r="F28" s="136">
        <f>F29</f>
        <v>180</v>
      </c>
    </row>
    <row r="29" spans="1:6" ht="31.5">
      <c r="A29" s="138" t="s">
        <v>15</v>
      </c>
      <c r="B29" s="30" t="s">
        <v>116</v>
      </c>
      <c r="C29" s="17" t="s">
        <v>347</v>
      </c>
      <c r="D29" s="45" t="s">
        <v>10</v>
      </c>
      <c r="E29" s="46">
        <v>180</v>
      </c>
      <c r="F29" s="46">
        <v>180</v>
      </c>
    </row>
    <row r="30" spans="1:6" ht="31.5">
      <c r="A30" s="48" t="s">
        <v>349</v>
      </c>
      <c r="B30" s="30" t="s">
        <v>116</v>
      </c>
      <c r="C30" s="17" t="s">
        <v>366</v>
      </c>
      <c r="D30" s="45"/>
      <c r="E30" s="22">
        <f>E31</f>
        <v>119.3</v>
      </c>
      <c r="F30" s="22">
        <f>F31</f>
        <v>119.3</v>
      </c>
    </row>
    <row r="31" spans="1:6" ht="31.5">
      <c r="A31" s="138" t="s">
        <v>15</v>
      </c>
      <c r="B31" s="30" t="s">
        <v>116</v>
      </c>
      <c r="C31" s="17" t="s">
        <v>366</v>
      </c>
      <c r="D31" s="45" t="s">
        <v>10</v>
      </c>
      <c r="E31" s="46">
        <v>119.3</v>
      </c>
      <c r="F31" s="46">
        <v>119.3</v>
      </c>
    </row>
    <row r="32" spans="1:6" ht="78.75">
      <c r="A32" s="48" t="s">
        <v>299</v>
      </c>
      <c r="B32" s="30" t="s">
        <v>116</v>
      </c>
      <c r="C32" s="17" t="s">
        <v>365</v>
      </c>
      <c r="D32" s="45"/>
      <c r="E32" s="207">
        <f>E33</f>
        <v>470</v>
      </c>
      <c r="F32" s="207">
        <f>F33</f>
        <v>470</v>
      </c>
    </row>
    <row r="33" spans="1:6" ht="31.5">
      <c r="A33" s="138" t="s">
        <v>15</v>
      </c>
      <c r="B33" s="30" t="s">
        <v>116</v>
      </c>
      <c r="C33" s="17" t="s">
        <v>365</v>
      </c>
      <c r="D33" s="45" t="s">
        <v>10</v>
      </c>
      <c r="E33" s="46">
        <v>470</v>
      </c>
      <c r="F33" s="46">
        <v>470</v>
      </c>
    </row>
    <row r="34" spans="1:6" ht="63">
      <c r="A34" s="102" t="s">
        <v>74</v>
      </c>
      <c r="B34" s="97" t="s">
        <v>116</v>
      </c>
      <c r="C34" s="96" t="s">
        <v>207</v>
      </c>
      <c r="D34" s="96" t="s">
        <v>0</v>
      </c>
      <c r="E34" s="103">
        <f>E35+E40</f>
        <v>375</v>
      </c>
      <c r="F34" s="103">
        <f>F35+F40</f>
        <v>120</v>
      </c>
    </row>
    <row r="35" spans="1:6" ht="47.25">
      <c r="A35" s="12" t="s">
        <v>91</v>
      </c>
      <c r="B35" s="104" t="s">
        <v>116</v>
      </c>
      <c r="C35" s="13" t="s">
        <v>208</v>
      </c>
      <c r="D35" s="13" t="s">
        <v>0</v>
      </c>
      <c r="E35" s="14">
        <f>+E36+E38</f>
        <v>120</v>
      </c>
      <c r="F35" s="14">
        <f>+F36+F38</f>
        <v>120</v>
      </c>
    </row>
    <row r="36" spans="1:6" ht="21.75" customHeight="1">
      <c r="A36" s="16" t="s">
        <v>26</v>
      </c>
      <c r="B36" s="30" t="s">
        <v>116</v>
      </c>
      <c r="C36" s="9" t="s">
        <v>209</v>
      </c>
      <c r="D36" s="17"/>
      <c r="E36" s="10">
        <f>E37</f>
        <v>100</v>
      </c>
      <c r="F36" s="10">
        <f>F37</f>
        <v>100</v>
      </c>
    </row>
    <row r="37" spans="1:6" ht="37.5" customHeight="1">
      <c r="A37" s="77" t="s">
        <v>15</v>
      </c>
      <c r="B37" s="45" t="s">
        <v>116</v>
      </c>
      <c r="C37" s="9" t="s">
        <v>209</v>
      </c>
      <c r="D37" s="45" t="s">
        <v>10</v>
      </c>
      <c r="E37" s="46">
        <v>100</v>
      </c>
      <c r="F37" s="46">
        <v>100</v>
      </c>
    </row>
    <row r="38" spans="1:6" ht="81" customHeight="1">
      <c r="A38" s="16" t="s">
        <v>27</v>
      </c>
      <c r="B38" s="30" t="s">
        <v>116</v>
      </c>
      <c r="C38" s="9" t="s">
        <v>210</v>
      </c>
      <c r="D38" s="17"/>
      <c r="E38" s="10">
        <f>E39</f>
        <v>20</v>
      </c>
      <c r="F38" s="10">
        <f>F39</f>
        <v>20</v>
      </c>
    </row>
    <row r="39" spans="1:6" ht="15.75">
      <c r="A39" s="77" t="s">
        <v>11</v>
      </c>
      <c r="B39" s="45" t="s">
        <v>116</v>
      </c>
      <c r="C39" s="9" t="s">
        <v>210</v>
      </c>
      <c r="D39" s="45" t="s">
        <v>14</v>
      </c>
      <c r="E39" s="46">
        <v>20</v>
      </c>
      <c r="F39" s="46">
        <v>20</v>
      </c>
    </row>
    <row r="40" spans="1:6" ht="31.5">
      <c r="A40" s="12" t="s">
        <v>314</v>
      </c>
      <c r="B40" s="104" t="s">
        <v>116</v>
      </c>
      <c r="C40" s="13" t="s">
        <v>211</v>
      </c>
      <c r="D40" s="13" t="s">
        <v>0</v>
      </c>
      <c r="E40" s="14">
        <f>E41</f>
        <v>255</v>
      </c>
      <c r="F40" s="14">
        <f>F41</f>
        <v>0</v>
      </c>
    </row>
    <row r="41" spans="1:6" ht="31.5">
      <c r="A41" s="25" t="s">
        <v>315</v>
      </c>
      <c r="B41" s="45" t="s">
        <v>116</v>
      </c>
      <c r="C41" s="23" t="s">
        <v>316</v>
      </c>
      <c r="D41" s="23"/>
      <c r="E41" s="153">
        <f>E42</f>
        <v>255</v>
      </c>
      <c r="F41" s="153">
        <f>F42</f>
        <v>0</v>
      </c>
    </row>
    <row r="42" spans="1:6" ht="47.25">
      <c r="A42" s="50" t="s">
        <v>317</v>
      </c>
      <c r="B42" s="45" t="s">
        <v>116</v>
      </c>
      <c r="C42" s="23" t="s">
        <v>316</v>
      </c>
      <c r="D42" s="23" t="s">
        <v>28</v>
      </c>
      <c r="E42" s="153">
        <v>255</v>
      </c>
      <c r="F42" s="46">
        <v>0</v>
      </c>
    </row>
    <row r="43" spans="1:6" ht="63">
      <c r="A43" s="163" t="s">
        <v>75</v>
      </c>
      <c r="B43" s="97" t="s">
        <v>116</v>
      </c>
      <c r="C43" s="97" t="s">
        <v>242</v>
      </c>
      <c r="D43" s="97" t="s">
        <v>0</v>
      </c>
      <c r="E43" s="103">
        <f>E44+E51+E68+E73</f>
        <v>44220.2</v>
      </c>
      <c r="F43" s="103">
        <f>F44+F51+F68+F73</f>
        <v>33744.5</v>
      </c>
    </row>
    <row r="44" spans="1:6" ht="47.25">
      <c r="A44" s="15" t="s">
        <v>89</v>
      </c>
      <c r="B44" s="104" t="s">
        <v>116</v>
      </c>
      <c r="C44" s="164" t="s">
        <v>243</v>
      </c>
      <c r="D44" s="164" t="s">
        <v>0</v>
      </c>
      <c r="E44" s="14">
        <f>E45+E47+E49</f>
        <v>29736</v>
      </c>
      <c r="F44" s="14">
        <f>F45+F47+F49</f>
        <v>18930</v>
      </c>
    </row>
    <row r="45" spans="1:6" ht="31.5">
      <c r="A45" s="16" t="s">
        <v>68</v>
      </c>
      <c r="B45" s="30" t="s">
        <v>116</v>
      </c>
      <c r="C45" s="45" t="s">
        <v>244</v>
      </c>
      <c r="D45" s="17"/>
      <c r="E45" s="22">
        <f>E46</f>
        <v>4800</v>
      </c>
      <c r="F45" s="22">
        <f>F46</f>
        <v>4800</v>
      </c>
    </row>
    <row r="46" spans="1:6" ht="31.5">
      <c r="A46" s="77" t="s">
        <v>15</v>
      </c>
      <c r="B46" s="45" t="s">
        <v>116</v>
      </c>
      <c r="C46" s="45" t="s">
        <v>244</v>
      </c>
      <c r="D46" s="45" t="s">
        <v>10</v>
      </c>
      <c r="E46" s="46">
        <v>4800</v>
      </c>
      <c r="F46" s="46">
        <v>4800</v>
      </c>
    </row>
    <row r="47" spans="1:6" ht="47.25">
      <c r="A47" s="60" t="s">
        <v>54</v>
      </c>
      <c r="B47" s="45" t="s">
        <v>116</v>
      </c>
      <c r="C47" s="45" t="s">
        <v>245</v>
      </c>
      <c r="D47" s="45"/>
      <c r="E47" s="22">
        <f>E48</f>
        <v>19436</v>
      </c>
      <c r="F47" s="22">
        <f>F48</f>
        <v>7630</v>
      </c>
    </row>
    <row r="48" spans="1:6" ht="31.5">
      <c r="A48" s="77" t="s">
        <v>15</v>
      </c>
      <c r="B48" s="45" t="s">
        <v>116</v>
      </c>
      <c r="C48" s="45" t="s">
        <v>245</v>
      </c>
      <c r="D48" s="45" t="s">
        <v>10</v>
      </c>
      <c r="E48" s="46">
        <v>19436</v>
      </c>
      <c r="F48" s="46">
        <v>7630</v>
      </c>
    </row>
    <row r="49" spans="1:6" ht="78.75">
      <c r="A49" s="43" t="s">
        <v>84</v>
      </c>
      <c r="B49" s="45" t="s">
        <v>116</v>
      </c>
      <c r="C49" s="45" t="s">
        <v>254</v>
      </c>
      <c r="D49" s="66"/>
      <c r="E49" s="22">
        <f>E50</f>
        <v>5500</v>
      </c>
      <c r="F49" s="22">
        <f>F50</f>
        <v>6500</v>
      </c>
    </row>
    <row r="50" spans="1:6" ht="15.75">
      <c r="A50" s="77" t="s">
        <v>11</v>
      </c>
      <c r="B50" s="45" t="s">
        <v>116</v>
      </c>
      <c r="C50" s="45" t="s">
        <v>254</v>
      </c>
      <c r="D50" s="23" t="s">
        <v>14</v>
      </c>
      <c r="E50" s="46">
        <v>5500</v>
      </c>
      <c r="F50" s="46">
        <v>6500</v>
      </c>
    </row>
    <row r="51" spans="1:6" ht="31.5">
      <c r="A51" s="12" t="s">
        <v>342</v>
      </c>
      <c r="B51" s="104" t="s">
        <v>116</v>
      </c>
      <c r="C51" s="13" t="s">
        <v>247</v>
      </c>
      <c r="D51" s="13" t="s">
        <v>0</v>
      </c>
      <c r="E51" s="14">
        <f>E52+E54+E58+E62+E66+E56+E64+E60</f>
        <v>13653</v>
      </c>
      <c r="F51" s="14">
        <f>F52+F54+F58+F62+F66+F56+F64+F60</f>
        <v>13983.3</v>
      </c>
    </row>
    <row r="52" spans="1:10" ht="47.25">
      <c r="A52" s="16" t="s">
        <v>42</v>
      </c>
      <c r="B52" s="45" t="s">
        <v>116</v>
      </c>
      <c r="C52" s="45" t="s">
        <v>248</v>
      </c>
      <c r="D52" s="66"/>
      <c r="E52" s="46">
        <f>E53</f>
        <v>1836.4</v>
      </c>
      <c r="F52" s="46">
        <f>F53</f>
        <v>1836.4</v>
      </c>
      <c r="I52" s="124">
        <f>E52+E54+E56+E58+E62+E60</f>
        <v>12903</v>
      </c>
      <c r="J52" s="124">
        <f>F52+F54+F56+F58+F62+F60</f>
        <v>13233.3</v>
      </c>
    </row>
    <row r="53" spans="1:6" ht="31.5">
      <c r="A53" s="77" t="s">
        <v>15</v>
      </c>
      <c r="B53" s="45" t="s">
        <v>116</v>
      </c>
      <c r="C53" s="45" t="s">
        <v>248</v>
      </c>
      <c r="D53" s="23" t="s">
        <v>10</v>
      </c>
      <c r="E53" s="46">
        <v>1836.4</v>
      </c>
      <c r="F53" s="46">
        <v>1836.4</v>
      </c>
    </row>
    <row r="54" spans="1:6" ht="47.25">
      <c r="A54" s="16" t="s">
        <v>42</v>
      </c>
      <c r="B54" s="45" t="s">
        <v>116</v>
      </c>
      <c r="C54" s="9" t="s">
        <v>258</v>
      </c>
      <c r="D54" s="9"/>
      <c r="E54" s="19">
        <f>E55</f>
        <v>2277</v>
      </c>
      <c r="F54" s="19">
        <f>F55</f>
        <v>2277</v>
      </c>
    </row>
    <row r="55" spans="1:6" ht="31.5">
      <c r="A55" s="77" t="s">
        <v>15</v>
      </c>
      <c r="B55" s="45" t="s">
        <v>116</v>
      </c>
      <c r="C55" s="9" t="s">
        <v>258</v>
      </c>
      <c r="D55" s="23" t="s">
        <v>10</v>
      </c>
      <c r="E55" s="46">
        <v>2277</v>
      </c>
      <c r="F55" s="46">
        <v>2277</v>
      </c>
    </row>
    <row r="56" spans="1:6" ht="37.5" customHeight="1">
      <c r="A56" s="43" t="s">
        <v>43</v>
      </c>
      <c r="B56" s="45" t="s">
        <v>116</v>
      </c>
      <c r="C56" s="23" t="s">
        <v>249</v>
      </c>
      <c r="D56" s="23"/>
      <c r="E56" s="46">
        <f>E57</f>
        <v>400</v>
      </c>
      <c r="F56" s="46">
        <f>F57</f>
        <v>400</v>
      </c>
    </row>
    <row r="57" spans="1:6" ht="39" customHeight="1">
      <c r="A57" s="77" t="s">
        <v>15</v>
      </c>
      <c r="B57" s="45" t="s">
        <v>116</v>
      </c>
      <c r="C57" s="23" t="s">
        <v>249</v>
      </c>
      <c r="D57" s="23" t="s">
        <v>10</v>
      </c>
      <c r="E57" s="46">
        <v>400</v>
      </c>
      <c r="F57" s="46">
        <v>400</v>
      </c>
    </row>
    <row r="58" spans="1:6" ht="39" customHeight="1">
      <c r="A58" s="43" t="s">
        <v>43</v>
      </c>
      <c r="B58" s="45" t="s">
        <v>116</v>
      </c>
      <c r="C58" s="9" t="s">
        <v>259</v>
      </c>
      <c r="D58" s="67"/>
      <c r="E58" s="46">
        <f>E59</f>
        <v>4400</v>
      </c>
      <c r="F58" s="46">
        <f>F59</f>
        <v>4400</v>
      </c>
    </row>
    <row r="59" spans="1:6" ht="35.25" customHeight="1">
      <c r="A59" s="77" t="s">
        <v>15</v>
      </c>
      <c r="B59" s="45" t="s">
        <v>116</v>
      </c>
      <c r="C59" s="9" t="s">
        <v>259</v>
      </c>
      <c r="D59" s="23" t="s">
        <v>10</v>
      </c>
      <c r="E59" s="46">
        <v>4400</v>
      </c>
      <c r="F59" s="46">
        <v>4400</v>
      </c>
    </row>
    <row r="60" spans="1:6" ht="46.5" customHeight="1">
      <c r="A60" s="43" t="s">
        <v>305</v>
      </c>
      <c r="B60" s="45" t="s">
        <v>116</v>
      </c>
      <c r="C60" s="17" t="s">
        <v>318</v>
      </c>
      <c r="D60" s="45"/>
      <c r="E60" s="46">
        <f>E61</f>
        <v>2039.6</v>
      </c>
      <c r="F60" s="46">
        <f>F61</f>
        <v>2369.9</v>
      </c>
    </row>
    <row r="61" spans="1:6" ht="35.25" customHeight="1">
      <c r="A61" s="48" t="s">
        <v>15</v>
      </c>
      <c r="B61" s="45" t="s">
        <v>116</v>
      </c>
      <c r="C61" s="17" t="s">
        <v>318</v>
      </c>
      <c r="D61" s="45" t="s">
        <v>10</v>
      </c>
      <c r="E61" s="46">
        <v>2039.6</v>
      </c>
      <c r="F61" s="46">
        <v>2369.9</v>
      </c>
    </row>
    <row r="62" spans="1:6" ht="37.5" customHeight="1">
      <c r="A62" s="43" t="s">
        <v>44</v>
      </c>
      <c r="B62" s="45" t="s">
        <v>116</v>
      </c>
      <c r="C62" s="9" t="s">
        <v>250</v>
      </c>
      <c r="D62" s="67"/>
      <c r="E62" s="46">
        <f>E63</f>
        <v>1950</v>
      </c>
      <c r="F62" s="46">
        <f>F63</f>
        <v>1950</v>
      </c>
    </row>
    <row r="63" spans="1:6" ht="35.25" customHeight="1">
      <c r="A63" s="77" t="s">
        <v>15</v>
      </c>
      <c r="B63" s="45" t="s">
        <v>116</v>
      </c>
      <c r="C63" s="9" t="s">
        <v>250</v>
      </c>
      <c r="D63" s="23" t="s">
        <v>10</v>
      </c>
      <c r="E63" s="46">
        <f>1950</f>
        <v>1950</v>
      </c>
      <c r="F63" s="46">
        <f>1950</f>
        <v>1950</v>
      </c>
    </row>
    <row r="64" spans="1:6" ht="53.25" customHeight="1">
      <c r="A64" s="20" t="s">
        <v>310</v>
      </c>
      <c r="B64" s="45" t="s">
        <v>116</v>
      </c>
      <c r="C64" s="45" t="s">
        <v>309</v>
      </c>
      <c r="D64" s="11"/>
      <c r="E64" s="46">
        <f>E65</f>
        <v>450</v>
      </c>
      <c r="F64" s="46">
        <f>F65</f>
        <v>450</v>
      </c>
    </row>
    <row r="65" spans="1:6" ht="37.5" customHeight="1">
      <c r="A65" s="77" t="s">
        <v>15</v>
      </c>
      <c r="B65" s="45" t="s">
        <v>116</v>
      </c>
      <c r="C65" s="45" t="s">
        <v>309</v>
      </c>
      <c r="D65" s="45" t="s">
        <v>10</v>
      </c>
      <c r="E65" s="46">
        <v>450</v>
      </c>
      <c r="F65" s="46">
        <v>450</v>
      </c>
    </row>
    <row r="66" spans="1:6" ht="94.5">
      <c r="A66" s="43" t="s">
        <v>45</v>
      </c>
      <c r="B66" s="45" t="s">
        <v>116</v>
      </c>
      <c r="C66" s="9" t="s">
        <v>260</v>
      </c>
      <c r="D66" s="67"/>
      <c r="E66" s="46">
        <f>E67</f>
        <v>300</v>
      </c>
      <c r="F66" s="46">
        <f>F67</f>
        <v>300</v>
      </c>
    </row>
    <row r="67" spans="1:6" ht="15.75">
      <c r="A67" s="77" t="s">
        <v>11</v>
      </c>
      <c r="B67" s="45" t="s">
        <v>116</v>
      </c>
      <c r="C67" s="9" t="s">
        <v>260</v>
      </c>
      <c r="D67" s="23" t="s">
        <v>14</v>
      </c>
      <c r="E67" s="46">
        <v>300</v>
      </c>
      <c r="F67" s="46">
        <v>300</v>
      </c>
    </row>
    <row r="68" spans="1:6" ht="63">
      <c r="A68" s="15" t="s">
        <v>70</v>
      </c>
      <c r="B68" s="104" t="s">
        <v>116</v>
      </c>
      <c r="C68" s="13" t="s">
        <v>251</v>
      </c>
      <c r="D68" s="13" t="s">
        <v>0</v>
      </c>
      <c r="E68" s="14">
        <f>E69+E71</f>
        <v>200</v>
      </c>
      <c r="F68" s="14">
        <f>F69+F71</f>
        <v>200</v>
      </c>
    </row>
    <row r="69" spans="1:6" ht="47.25">
      <c r="A69" s="24" t="s">
        <v>71</v>
      </c>
      <c r="B69" s="30" t="s">
        <v>116</v>
      </c>
      <c r="C69" s="17" t="s">
        <v>252</v>
      </c>
      <c r="D69" s="45"/>
      <c r="E69" s="22">
        <f>E70</f>
        <v>50</v>
      </c>
      <c r="F69" s="22">
        <f>F70</f>
        <v>50</v>
      </c>
    </row>
    <row r="70" spans="1:6" ht="31.5">
      <c r="A70" s="43" t="s">
        <v>31</v>
      </c>
      <c r="B70" s="45" t="s">
        <v>116</v>
      </c>
      <c r="C70" s="17" t="s">
        <v>252</v>
      </c>
      <c r="D70" s="45" t="s">
        <v>19</v>
      </c>
      <c r="E70" s="46">
        <v>50</v>
      </c>
      <c r="F70" s="46">
        <v>50</v>
      </c>
    </row>
    <row r="71" spans="1:6" ht="31.5">
      <c r="A71" s="43" t="s">
        <v>55</v>
      </c>
      <c r="B71" s="45" t="s">
        <v>116</v>
      </c>
      <c r="C71" s="17" t="s">
        <v>253</v>
      </c>
      <c r="D71" s="23"/>
      <c r="E71" s="46">
        <f>E72</f>
        <v>150</v>
      </c>
      <c r="F71" s="46">
        <f>F72</f>
        <v>150</v>
      </c>
    </row>
    <row r="72" spans="1:6" ht="31.5">
      <c r="A72" s="77" t="s">
        <v>15</v>
      </c>
      <c r="B72" s="45" t="s">
        <v>116</v>
      </c>
      <c r="C72" s="17" t="s">
        <v>253</v>
      </c>
      <c r="D72" s="45" t="s">
        <v>10</v>
      </c>
      <c r="E72" s="46">
        <v>150</v>
      </c>
      <c r="F72" s="46">
        <v>150</v>
      </c>
    </row>
    <row r="73" spans="1:6" ht="31.5">
      <c r="A73" s="15" t="s">
        <v>367</v>
      </c>
      <c r="B73" s="104" t="s">
        <v>116</v>
      </c>
      <c r="C73" s="13" t="s">
        <v>358</v>
      </c>
      <c r="D73" s="13" t="s">
        <v>0</v>
      </c>
      <c r="E73" s="14">
        <f>E74</f>
        <v>631.2</v>
      </c>
      <c r="F73" s="14">
        <f>F74</f>
        <v>631.2</v>
      </c>
    </row>
    <row r="74" spans="1:6" ht="94.5">
      <c r="A74" s="43" t="s">
        <v>266</v>
      </c>
      <c r="B74" s="45" t="s">
        <v>116</v>
      </c>
      <c r="C74" s="17" t="s">
        <v>363</v>
      </c>
      <c r="D74" s="202"/>
      <c r="E74" s="200">
        <f>E75</f>
        <v>631.2</v>
      </c>
      <c r="F74" s="200">
        <f>F75</f>
        <v>631.2</v>
      </c>
    </row>
    <row r="75" spans="1:6" ht="31.5">
      <c r="A75" s="210" t="s">
        <v>15</v>
      </c>
      <c r="B75" s="45" t="s">
        <v>116</v>
      </c>
      <c r="C75" s="17" t="s">
        <v>363</v>
      </c>
      <c r="D75" s="202" t="s">
        <v>10</v>
      </c>
      <c r="E75" s="200">
        <v>631.2</v>
      </c>
      <c r="F75" s="200">
        <v>631.2</v>
      </c>
    </row>
    <row r="76" spans="1:6" ht="31.5">
      <c r="A76" s="102" t="s">
        <v>92</v>
      </c>
      <c r="B76" s="97" t="s">
        <v>116</v>
      </c>
      <c r="C76" s="96" t="s">
        <v>163</v>
      </c>
      <c r="D76" s="96" t="s">
        <v>0</v>
      </c>
      <c r="E76" s="114">
        <f>E77</f>
        <v>750</v>
      </c>
      <c r="F76" s="114">
        <f>F77</f>
        <v>750</v>
      </c>
    </row>
    <row r="77" spans="1:6" ht="31.5">
      <c r="A77" s="12" t="s">
        <v>94</v>
      </c>
      <c r="B77" s="113" t="s">
        <v>116</v>
      </c>
      <c r="C77" s="13" t="s">
        <v>174</v>
      </c>
      <c r="D77" s="13" t="s">
        <v>0</v>
      </c>
      <c r="E77" s="120">
        <f>E78+E81+E83</f>
        <v>750</v>
      </c>
      <c r="F77" s="120">
        <f>F78+F81+F83</f>
        <v>750</v>
      </c>
    </row>
    <row r="78" spans="1:6" ht="31.5">
      <c r="A78" s="43" t="s">
        <v>110</v>
      </c>
      <c r="B78" s="45" t="s">
        <v>116</v>
      </c>
      <c r="C78" s="45" t="s">
        <v>181</v>
      </c>
      <c r="D78" s="45"/>
      <c r="E78" s="46">
        <f>E80+E79</f>
        <v>500</v>
      </c>
      <c r="F78" s="46">
        <f>F80+F79</f>
        <v>500</v>
      </c>
    </row>
    <row r="79" spans="1:6" ht="40.5" customHeight="1">
      <c r="A79" s="43" t="s">
        <v>15</v>
      </c>
      <c r="B79" s="45" t="s">
        <v>116</v>
      </c>
      <c r="C79" s="45" t="s">
        <v>181</v>
      </c>
      <c r="D79" s="45" t="s">
        <v>10</v>
      </c>
      <c r="E79" s="46">
        <v>300</v>
      </c>
      <c r="F79" s="46">
        <v>300</v>
      </c>
    </row>
    <row r="80" spans="1:6" ht="33.75" customHeight="1">
      <c r="A80" s="43" t="s">
        <v>31</v>
      </c>
      <c r="B80" s="45" t="s">
        <v>116</v>
      </c>
      <c r="C80" s="45" t="s">
        <v>181</v>
      </c>
      <c r="D80" s="45" t="s">
        <v>19</v>
      </c>
      <c r="E80" s="46">
        <v>200</v>
      </c>
      <c r="F80" s="46">
        <v>200</v>
      </c>
    </row>
    <row r="81" spans="1:6" ht="31.5">
      <c r="A81" s="43" t="s">
        <v>142</v>
      </c>
      <c r="B81" s="45" t="s">
        <v>116</v>
      </c>
      <c r="C81" s="45" t="s">
        <v>182</v>
      </c>
      <c r="D81" s="45"/>
      <c r="E81" s="46">
        <f>E82</f>
        <v>100</v>
      </c>
      <c r="F81" s="46">
        <f>F82</f>
        <v>100</v>
      </c>
    </row>
    <row r="82" spans="1:6" ht="31.5">
      <c r="A82" s="43" t="s">
        <v>15</v>
      </c>
      <c r="B82" s="45" t="s">
        <v>116</v>
      </c>
      <c r="C82" s="45" t="s">
        <v>182</v>
      </c>
      <c r="D82" s="45" t="s">
        <v>10</v>
      </c>
      <c r="E82" s="46">
        <v>100</v>
      </c>
      <c r="F82" s="46">
        <v>100</v>
      </c>
    </row>
    <row r="83" spans="1:6" ht="63">
      <c r="A83" s="43" t="s">
        <v>143</v>
      </c>
      <c r="B83" s="45" t="s">
        <v>116</v>
      </c>
      <c r="C83" s="45" t="s">
        <v>183</v>
      </c>
      <c r="D83" s="45"/>
      <c r="E83" s="46">
        <f>E84</f>
        <v>150</v>
      </c>
      <c r="F83" s="46">
        <f>F84</f>
        <v>150</v>
      </c>
    </row>
    <row r="84" spans="1:6" ht="31.5">
      <c r="A84" s="43" t="s">
        <v>15</v>
      </c>
      <c r="B84" s="45" t="s">
        <v>116</v>
      </c>
      <c r="C84" s="45" t="s">
        <v>183</v>
      </c>
      <c r="D84" s="45" t="s">
        <v>10</v>
      </c>
      <c r="E84" s="46">
        <v>150</v>
      </c>
      <c r="F84" s="46">
        <v>150</v>
      </c>
    </row>
    <row r="85" spans="1:6" ht="47.25">
      <c r="A85" s="163" t="s">
        <v>61</v>
      </c>
      <c r="B85" s="97" t="s">
        <v>116</v>
      </c>
      <c r="C85" s="96" t="s">
        <v>195</v>
      </c>
      <c r="D85" s="96" t="s">
        <v>0</v>
      </c>
      <c r="E85" s="103">
        <f>E86+E88+E90+E92</f>
        <v>60410.899999999994</v>
      </c>
      <c r="F85" s="103">
        <f>F86+F88+F90+F92</f>
        <v>60410.899999999994</v>
      </c>
    </row>
    <row r="86" spans="1:6" ht="47.25">
      <c r="A86" s="24" t="s">
        <v>62</v>
      </c>
      <c r="B86" s="45" t="s">
        <v>116</v>
      </c>
      <c r="C86" s="45" t="s">
        <v>196</v>
      </c>
      <c r="D86" s="45"/>
      <c r="E86" s="46">
        <f>E87</f>
        <v>58010.2</v>
      </c>
      <c r="F86" s="46">
        <f>F87</f>
        <v>58010.2</v>
      </c>
    </row>
    <row r="87" spans="1:6" ht="47.25">
      <c r="A87" s="61" t="s">
        <v>12</v>
      </c>
      <c r="B87" s="45" t="s">
        <v>116</v>
      </c>
      <c r="C87" s="45" t="s">
        <v>196</v>
      </c>
      <c r="D87" s="45" t="s">
        <v>13</v>
      </c>
      <c r="E87" s="46">
        <v>58010.2</v>
      </c>
      <c r="F87" s="46">
        <v>58010.2</v>
      </c>
    </row>
    <row r="88" spans="1:6" ht="31.5">
      <c r="A88" s="62" t="s">
        <v>46</v>
      </c>
      <c r="B88" s="45" t="s">
        <v>116</v>
      </c>
      <c r="C88" s="45" t="s">
        <v>197</v>
      </c>
      <c r="D88" s="23"/>
      <c r="E88" s="46">
        <f>E89</f>
        <v>300.7</v>
      </c>
      <c r="F88" s="46">
        <f>F89</f>
        <v>300.7</v>
      </c>
    </row>
    <row r="89" spans="1:6" ht="47.25">
      <c r="A89" s="50" t="s">
        <v>12</v>
      </c>
      <c r="B89" s="45" t="s">
        <v>116</v>
      </c>
      <c r="C89" s="45" t="s">
        <v>197</v>
      </c>
      <c r="D89" s="23" t="s">
        <v>13</v>
      </c>
      <c r="E89" s="46">
        <v>300.7</v>
      </c>
      <c r="F89" s="46">
        <v>300.7</v>
      </c>
    </row>
    <row r="90" spans="1:6" ht="31.5">
      <c r="A90" s="62" t="s">
        <v>47</v>
      </c>
      <c r="B90" s="45" t="s">
        <v>116</v>
      </c>
      <c r="C90" s="45" t="s">
        <v>198</v>
      </c>
      <c r="D90" s="45"/>
      <c r="E90" s="46">
        <f>E91</f>
        <v>2000</v>
      </c>
      <c r="F90" s="46">
        <f>F91</f>
        <v>2000</v>
      </c>
    </row>
    <row r="91" spans="1:6" ht="31.5">
      <c r="A91" s="24" t="s">
        <v>15</v>
      </c>
      <c r="B91" s="45" t="s">
        <v>116</v>
      </c>
      <c r="C91" s="45" t="s">
        <v>198</v>
      </c>
      <c r="D91" s="45" t="s">
        <v>10</v>
      </c>
      <c r="E91" s="46">
        <v>2000</v>
      </c>
      <c r="F91" s="46">
        <v>2000</v>
      </c>
    </row>
    <row r="92" spans="1:6" ht="47.25">
      <c r="A92" s="24" t="s">
        <v>273</v>
      </c>
      <c r="B92" s="30" t="s">
        <v>116</v>
      </c>
      <c r="C92" s="45" t="s">
        <v>294</v>
      </c>
      <c r="D92" s="17"/>
      <c r="E92" s="46">
        <f>E93</f>
        <v>100</v>
      </c>
      <c r="F92" s="46">
        <f>F93</f>
        <v>100</v>
      </c>
    </row>
    <row r="93" spans="1:6" ht="31.5">
      <c r="A93" s="24" t="s">
        <v>15</v>
      </c>
      <c r="B93" s="30" t="s">
        <v>116</v>
      </c>
      <c r="C93" s="45" t="s">
        <v>294</v>
      </c>
      <c r="D93" s="17" t="s">
        <v>10</v>
      </c>
      <c r="E93" s="46">
        <v>100</v>
      </c>
      <c r="F93" s="46">
        <v>100</v>
      </c>
    </row>
    <row r="94" spans="1:6" ht="47.25">
      <c r="A94" s="102" t="s">
        <v>97</v>
      </c>
      <c r="B94" s="97" t="s">
        <v>116</v>
      </c>
      <c r="C94" s="96" t="s">
        <v>212</v>
      </c>
      <c r="D94" s="96" t="s">
        <v>0</v>
      </c>
      <c r="E94" s="103">
        <f>E95+E125+E136</f>
        <v>107869.3</v>
      </c>
      <c r="F94" s="103">
        <f>F95+F125+F136</f>
        <v>109158.10000000002</v>
      </c>
    </row>
    <row r="95" spans="1:6" ht="31.5">
      <c r="A95" s="12" t="s">
        <v>100</v>
      </c>
      <c r="B95" s="104" t="s">
        <v>116</v>
      </c>
      <c r="C95" s="13" t="s">
        <v>220</v>
      </c>
      <c r="D95" s="13" t="s">
        <v>0</v>
      </c>
      <c r="E95" s="14">
        <f>E96+E98+E103+E107+E110+E113+E116+E119+E122</f>
        <v>107072.3</v>
      </c>
      <c r="F95" s="14">
        <f>F96+F98+F103+F107+F110+F113+F116+F119+F122</f>
        <v>108360.10000000002</v>
      </c>
    </row>
    <row r="96" spans="1:6" ht="31.5">
      <c r="A96" s="166" t="s">
        <v>22</v>
      </c>
      <c r="B96" s="45" t="s">
        <v>116</v>
      </c>
      <c r="C96" s="17" t="s">
        <v>221</v>
      </c>
      <c r="D96" s="17"/>
      <c r="E96" s="10">
        <f>E97</f>
        <v>200</v>
      </c>
      <c r="F96" s="10">
        <f>F97</f>
        <v>200</v>
      </c>
    </row>
    <row r="97" spans="1:6" ht="31.5">
      <c r="A97" s="48" t="s">
        <v>15</v>
      </c>
      <c r="B97" s="45" t="s">
        <v>116</v>
      </c>
      <c r="C97" s="17" t="s">
        <v>221</v>
      </c>
      <c r="D97" s="45" t="s">
        <v>10</v>
      </c>
      <c r="E97" s="46">
        <v>200</v>
      </c>
      <c r="F97" s="46">
        <v>200</v>
      </c>
    </row>
    <row r="98" spans="1:6" ht="47.25">
      <c r="A98" s="167" t="s">
        <v>16</v>
      </c>
      <c r="B98" s="45" t="s">
        <v>116</v>
      </c>
      <c r="C98" s="45" t="s">
        <v>222</v>
      </c>
      <c r="D98" s="45"/>
      <c r="E98" s="22">
        <f>SUM(E99:E102)</f>
        <v>93237.9</v>
      </c>
      <c r="F98" s="22">
        <f>SUM(F99:F102)</f>
        <v>94435.5</v>
      </c>
    </row>
    <row r="99" spans="1:6" ht="94.5">
      <c r="A99" s="58" t="s">
        <v>17</v>
      </c>
      <c r="B99" s="45" t="s">
        <v>116</v>
      </c>
      <c r="C99" s="45" t="s">
        <v>222</v>
      </c>
      <c r="D99" s="45" t="s">
        <v>18</v>
      </c>
      <c r="E99" s="46">
        <f>75931.9-E108-E111-E114-E117-E120</f>
        <v>74930.59999999999</v>
      </c>
      <c r="F99" s="46">
        <f>77129.5-F108-F111-F114-F117-F120</f>
        <v>76128.2</v>
      </c>
    </row>
    <row r="100" spans="1:6" ht="47.25">
      <c r="A100" s="106" t="s">
        <v>331</v>
      </c>
      <c r="B100" s="45" t="s">
        <v>116</v>
      </c>
      <c r="C100" s="45" t="s">
        <v>222</v>
      </c>
      <c r="D100" s="45" t="s">
        <v>10</v>
      </c>
      <c r="E100" s="46">
        <v>10100</v>
      </c>
      <c r="F100" s="46">
        <v>10100</v>
      </c>
    </row>
    <row r="101" spans="1:6" ht="31.5">
      <c r="A101" s="24" t="s">
        <v>86</v>
      </c>
      <c r="B101" s="45" t="s">
        <v>116</v>
      </c>
      <c r="C101" s="45" t="s">
        <v>222</v>
      </c>
      <c r="D101" s="45" t="s">
        <v>19</v>
      </c>
      <c r="E101" s="46">
        <v>7850.3</v>
      </c>
      <c r="F101" s="46">
        <v>7850.3</v>
      </c>
    </row>
    <row r="102" spans="1:6" ht="15.75">
      <c r="A102" s="77" t="s">
        <v>11</v>
      </c>
      <c r="B102" s="45" t="s">
        <v>116</v>
      </c>
      <c r="C102" s="45" t="s">
        <v>222</v>
      </c>
      <c r="D102" s="45" t="s">
        <v>14</v>
      </c>
      <c r="E102" s="46">
        <v>357</v>
      </c>
      <c r="F102" s="46">
        <v>357</v>
      </c>
    </row>
    <row r="103" spans="1:6" ht="31.5">
      <c r="A103" s="166" t="s">
        <v>63</v>
      </c>
      <c r="B103" s="45" t="s">
        <v>116</v>
      </c>
      <c r="C103" s="45" t="s">
        <v>223</v>
      </c>
      <c r="D103" s="45"/>
      <c r="E103" s="46">
        <f>E105+E104+E106</f>
        <v>10903.900000000001</v>
      </c>
      <c r="F103" s="46">
        <f>F105+F104+F106</f>
        <v>10994.1</v>
      </c>
    </row>
    <row r="104" spans="1:6" ht="94.5">
      <c r="A104" s="58" t="s">
        <v>17</v>
      </c>
      <c r="B104" s="45" t="s">
        <v>116</v>
      </c>
      <c r="C104" s="45" t="s">
        <v>223</v>
      </c>
      <c r="D104" s="45" t="s">
        <v>18</v>
      </c>
      <c r="E104" s="46">
        <v>9272.2</v>
      </c>
      <c r="F104" s="46">
        <v>9362.4</v>
      </c>
    </row>
    <row r="105" spans="1:6" ht="31.5">
      <c r="A105" s="48" t="s">
        <v>15</v>
      </c>
      <c r="B105" s="45" t="s">
        <v>116</v>
      </c>
      <c r="C105" s="45" t="s">
        <v>223</v>
      </c>
      <c r="D105" s="45" t="s">
        <v>10</v>
      </c>
      <c r="E105" s="46">
        <v>1275.7</v>
      </c>
      <c r="F105" s="46">
        <v>1275.7</v>
      </c>
    </row>
    <row r="106" spans="1:6" ht="15.75">
      <c r="A106" s="77" t="s">
        <v>11</v>
      </c>
      <c r="B106" s="45" t="s">
        <v>116</v>
      </c>
      <c r="C106" s="45" t="s">
        <v>223</v>
      </c>
      <c r="D106" s="45" t="s">
        <v>14</v>
      </c>
      <c r="E106" s="46">
        <v>356</v>
      </c>
      <c r="F106" s="46">
        <v>356</v>
      </c>
    </row>
    <row r="107" spans="1:6" ht="148.5" customHeight="1">
      <c r="A107" s="69" t="s">
        <v>354</v>
      </c>
      <c r="B107" s="45" t="s">
        <v>116</v>
      </c>
      <c r="C107" s="30" t="s">
        <v>265</v>
      </c>
      <c r="D107" s="45"/>
      <c r="E107" s="46">
        <f>E108+E109</f>
        <v>47.8</v>
      </c>
      <c r="F107" s="46">
        <f>F108+F109</f>
        <v>47.8</v>
      </c>
    </row>
    <row r="108" spans="1:6" ht="94.5">
      <c r="A108" s="47" t="s">
        <v>17</v>
      </c>
      <c r="B108" s="45" t="s">
        <v>116</v>
      </c>
      <c r="C108" s="30" t="s">
        <v>265</v>
      </c>
      <c r="D108" s="45" t="s">
        <v>18</v>
      </c>
      <c r="E108" s="46">
        <f>13.1+6.6+13.1</f>
        <v>32.8</v>
      </c>
      <c r="F108" s="46">
        <f>13.1+6.6+13.1</f>
        <v>32.8</v>
      </c>
    </row>
    <row r="109" spans="1:6" ht="31.5">
      <c r="A109" s="48" t="s">
        <v>15</v>
      </c>
      <c r="B109" s="45" t="s">
        <v>116</v>
      </c>
      <c r="C109" s="30" t="s">
        <v>265</v>
      </c>
      <c r="D109" s="45" t="s">
        <v>10</v>
      </c>
      <c r="E109" s="46">
        <f>5+5+5</f>
        <v>15</v>
      </c>
      <c r="F109" s="46">
        <f>5+5+5</f>
        <v>15</v>
      </c>
    </row>
    <row r="110" spans="1:6" ht="126">
      <c r="A110" s="168" t="s">
        <v>279</v>
      </c>
      <c r="B110" s="45" t="s">
        <v>116</v>
      </c>
      <c r="C110" s="30" t="s">
        <v>231</v>
      </c>
      <c r="D110" s="45"/>
      <c r="E110" s="46">
        <f>E111+E112</f>
        <v>100.8</v>
      </c>
      <c r="F110" s="46">
        <f>F111+F112</f>
        <v>100.8</v>
      </c>
    </row>
    <row r="111" spans="1:6" ht="94.5">
      <c r="A111" s="47" t="s">
        <v>17</v>
      </c>
      <c r="B111" s="45" t="s">
        <v>116</v>
      </c>
      <c r="C111" s="30" t="s">
        <v>231</v>
      </c>
      <c r="D111" s="45" t="s">
        <v>18</v>
      </c>
      <c r="E111" s="46">
        <v>98.5</v>
      </c>
      <c r="F111" s="46">
        <v>98.5</v>
      </c>
    </row>
    <row r="112" spans="1:6" ht="31.5">
      <c r="A112" s="106" t="s">
        <v>15</v>
      </c>
      <c r="B112" s="45" t="s">
        <v>116</v>
      </c>
      <c r="C112" s="30" t="s">
        <v>231</v>
      </c>
      <c r="D112" s="45" t="s">
        <v>10</v>
      </c>
      <c r="E112" s="46">
        <v>2.3</v>
      </c>
      <c r="F112" s="46">
        <v>2.3</v>
      </c>
    </row>
    <row r="113" spans="1:6" ht="126">
      <c r="A113" s="107" t="s">
        <v>282</v>
      </c>
      <c r="B113" s="45" t="s">
        <v>116</v>
      </c>
      <c r="C113" s="30" t="s">
        <v>232</v>
      </c>
      <c r="D113" s="45"/>
      <c r="E113" s="46">
        <f>E114+E115</f>
        <v>70.6</v>
      </c>
      <c r="F113" s="46">
        <f>F114+F115</f>
        <v>70.6</v>
      </c>
    </row>
    <row r="114" spans="1:6" ht="94.5">
      <c r="A114" s="47" t="s">
        <v>17</v>
      </c>
      <c r="B114" s="45" t="s">
        <v>116</v>
      </c>
      <c r="C114" s="30" t="s">
        <v>232</v>
      </c>
      <c r="D114" s="45" t="s">
        <v>18</v>
      </c>
      <c r="E114" s="46">
        <v>65.6</v>
      </c>
      <c r="F114" s="46">
        <v>65.6</v>
      </c>
    </row>
    <row r="115" spans="1:6" ht="31.5">
      <c r="A115" s="106" t="s">
        <v>15</v>
      </c>
      <c r="B115" s="45" t="s">
        <v>116</v>
      </c>
      <c r="C115" s="30" t="s">
        <v>232</v>
      </c>
      <c r="D115" s="45" t="s">
        <v>10</v>
      </c>
      <c r="E115" s="46">
        <v>5</v>
      </c>
      <c r="F115" s="46">
        <v>5</v>
      </c>
    </row>
    <row r="116" spans="1:6" ht="173.25">
      <c r="A116" s="134" t="s">
        <v>289</v>
      </c>
      <c r="B116" s="45" t="s">
        <v>116</v>
      </c>
      <c r="C116" s="45" t="s">
        <v>233</v>
      </c>
      <c r="D116" s="45"/>
      <c r="E116" s="46">
        <f>E117+E118</f>
        <v>755.6</v>
      </c>
      <c r="F116" s="46">
        <f>F117+F118</f>
        <v>755.6</v>
      </c>
    </row>
    <row r="117" spans="1:6" ht="94.5">
      <c r="A117" s="47" t="s">
        <v>17</v>
      </c>
      <c r="B117" s="45" t="s">
        <v>116</v>
      </c>
      <c r="C117" s="45" t="s">
        <v>233</v>
      </c>
      <c r="D117" s="45" t="s">
        <v>18</v>
      </c>
      <c r="E117" s="46">
        <v>738.7</v>
      </c>
      <c r="F117" s="46">
        <v>738.7</v>
      </c>
    </row>
    <row r="118" spans="1:6" ht="31.5">
      <c r="A118" s="169" t="s">
        <v>15</v>
      </c>
      <c r="B118" s="45" t="s">
        <v>116</v>
      </c>
      <c r="C118" s="45" t="s">
        <v>233</v>
      </c>
      <c r="D118" s="23" t="s">
        <v>10</v>
      </c>
      <c r="E118" s="46">
        <v>16.9</v>
      </c>
      <c r="F118" s="46">
        <v>16.9</v>
      </c>
    </row>
    <row r="119" spans="1:6" ht="94.5">
      <c r="A119" s="25" t="s">
        <v>267</v>
      </c>
      <c r="B119" s="30" t="s">
        <v>116</v>
      </c>
      <c r="C119" s="30" t="s">
        <v>234</v>
      </c>
      <c r="D119" s="38"/>
      <c r="E119" s="40">
        <f>E120+E121</f>
        <v>70.7</v>
      </c>
      <c r="F119" s="40">
        <f>F120+F121</f>
        <v>70.7</v>
      </c>
    </row>
    <row r="120" spans="1:6" ht="94.5">
      <c r="A120" s="47" t="s">
        <v>17</v>
      </c>
      <c r="B120" s="45" t="s">
        <v>116</v>
      </c>
      <c r="C120" s="30" t="s">
        <v>234</v>
      </c>
      <c r="D120" s="45" t="s">
        <v>18</v>
      </c>
      <c r="E120" s="46">
        <v>65.7</v>
      </c>
      <c r="F120" s="46">
        <v>65.7</v>
      </c>
    </row>
    <row r="121" spans="1:6" ht="35.25" customHeight="1">
      <c r="A121" s="106" t="s">
        <v>15</v>
      </c>
      <c r="B121" s="45" t="s">
        <v>116</v>
      </c>
      <c r="C121" s="30" t="s">
        <v>234</v>
      </c>
      <c r="D121" s="45" t="s">
        <v>10</v>
      </c>
      <c r="E121" s="46">
        <v>5</v>
      </c>
      <c r="F121" s="46">
        <v>5</v>
      </c>
    </row>
    <row r="122" spans="1:6" ht="39.75" customHeight="1">
      <c r="A122" s="24" t="s">
        <v>56</v>
      </c>
      <c r="B122" s="45" t="s">
        <v>116</v>
      </c>
      <c r="C122" s="30" t="s">
        <v>224</v>
      </c>
      <c r="D122" s="45"/>
      <c r="E122" s="46">
        <f>E123+E124</f>
        <v>1685</v>
      </c>
      <c r="F122" s="46">
        <f>F123+F124</f>
        <v>1685</v>
      </c>
    </row>
    <row r="123" spans="1:6" ht="31.5">
      <c r="A123" s="106" t="s">
        <v>15</v>
      </c>
      <c r="B123" s="45" t="s">
        <v>116</v>
      </c>
      <c r="C123" s="30" t="s">
        <v>224</v>
      </c>
      <c r="D123" s="45" t="s">
        <v>10</v>
      </c>
      <c r="E123" s="46">
        <v>1285</v>
      </c>
      <c r="F123" s="46">
        <v>1285</v>
      </c>
    </row>
    <row r="124" spans="1:6" ht="15.75">
      <c r="A124" s="24" t="s">
        <v>11</v>
      </c>
      <c r="B124" s="45" t="s">
        <v>116</v>
      </c>
      <c r="C124" s="30" t="s">
        <v>224</v>
      </c>
      <c r="D124" s="45" t="s">
        <v>14</v>
      </c>
      <c r="E124" s="46">
        <v>400</v>
      </c>
      <c r="F124" s="46">
        <v>400</v>
      </c>
    </row>
    <row r="125" spans="1:6" ht="31.5">
      <c r="A125" s="12" t="s">
        <v>90</v>
      </c>
      <c r="B125" s="104" t="s">
        <v>116</v>
      </c>
      <c r="C125" s="13" t="s">
        <v>225</v>
      </c>
      <c r="D125" s="13" t="s">
        <v>0</v>
      </c>
      <c r="E125" s="14">
        <f>E126+E130+E134+E128+E132</f>
        <v>792</v>
      </c>
      <c r="F125" s="14">
        <f>F126+F130+F134+F128+F132</f>
        <v>793</v>
      </c>
    </row>
    <row r="126" spans="1:6" ht="63">
      <c r="A126" s="47" t="s">
        <v>23</v>
      </c>
      <c r="B126" s="45" t="s">
        <v>116</v>
      </c>
      <c r="C126" s="45" t="s">
        <v>226</v>
      </c>
      <c r="D126" s="45"/>
      <c r="E126" s="46">
        <f>E127</f>
        <v>47</v>
      </c>
      <c r="F126" s="46">
        <f>F127</f>
        <v>47</v>
      </c>
    </row>
    <row r="127" spans="1:6" ht="31.5">
      <c r="A127" s="48" t="s">
        <v>15</v>
      </c>
      <c r="B127" s="45" t="s">
        <v>116</v>
      </c>
      <c r="C127" s="45" t="s">
        <v>226</v>
      </c>
      <c r="D127" s="45" t="s">
        <v>10</v>
      </c>
      <c r="E127" s="46">
        <v>47</v>
      </c>
      <c r="F127" s="46">
        <v>47</v>
      </c>
    </row>
    <row r="128" spans="1:6" ht="63">
      <c r="A128" s="47" t="s">
        <v>352</v>
      </c>
      <c r="B128" s="45" t="s">
        <v>116</v>
      </c>
      <c r="C128" s="45" t="s">
        <v>353</v>
      </c>
      <c r="D128" s="45"/>
      <c r="E128" s="46">
        <f>E129</f>
        <v>60</v>
      </c>
      <c r="F128" s="46">
        <f>F129</f>
        <v>60</v>
      </c>
    </row>
    <row r="129" spans="1:6" ht="31.5">
      <c r="A129" s="48" t="s">
        <v>15</v>
      </c>
      <c r="B129" s="45" t="s">
        <v>116</v>
      </c>
      <c r="C129" s="45" t="s">
        <v>353</v>
      </c>
      <c r="D129" s="45" t="s">
        <v>10</v>
      </c>
      <c r="E129" s="46">
        <v>60</v>
      </c>
      <c r="F129" s="46">
        <v>60</v>
      </c>
    </row>
    <row r="130" spans="1:6" ht="94.5">
      <c r="A130" s="47" t="s">
        <v>24</v>
      </c>
      <c r="B130" s="45" t="s">
        <v>116</v>
      </c>
      <c r="C130" s="45" t="s">
        <v>227</v>
      </c>
      <c r="D130" s="45"/>
      <c r="E130" s="46">
        <f>E131</f>
        <v>430</v>
      </c>
      <c r="F130" s="46">
        <f>F131</f>
        <v>430</v>
      </c>
    </row>
    <row r="131" spans="1:8" ht="31.5">
      <c r="A131" s="48" t="s">
        <v>15</v>
      </c>
      <c r="B131" s="45" t="s">
        <v>116</v>
      </c>
      <c r="C131" s="45" t="s">
        <v>227</v>
      </c>
      <c r="D131" s="45" t="s">
        <v>10</v>
      </c>
      <c r="E131" s="46">
        <v>430</v>
      </c>
      <c r="F131" s="46">
        <v>430</v>
      </c>
      <c r="H131" s="21"/>
    </row>
    <row r="132" spans="1:8" ht="31.5">
      <c r="A132" s="47" t="s">
        <v>275</v>
      </c>
      <c r="B132" s="45" t="s">
        <v>116</v>
      </c>
      <c r="C132" s="45" t="s">
        <v>274</v>
      </c>
      <c r="D132" s="23"/>
      <c r="E132" s="46">
        <f>E133</f>
        <v>155</v>
      </c>
      <c r="F132" s="46">
        <f>F133</f>
        <v>155</v>
      </c>
      <c r="H132" s="21"/>
    </row>
    <row r="133" spans="1:8" ht="31.5">
      <c r="A133" s="48" t="s">
        <v>15</v>
      </c>
      <c r="B133" s="45" t="s">
        <v>116</v>
      </c>
      <c r="C133" s="45" t="s">
        <v>274</v>
      </c>
      <c r="D133" s="45" t="s">
        <v>10</v>
      </c>
      <c r="E133" s="46">
        <v>155</v>
      </c>
      <c r="F133" s="46">
        <v>155</v>
      </c>
      <c r="H133" s="21"/>
    </row>
    <row r="134" spans="1:6" ht="31.5">
      <c r="A134" s="47" t="s">
        <v>76</v>
      </c>
      <c r="B134" s="45" t="s">
        <v>116</v>
      </c>
      <c r="C134" s="45" t="s">
        <v>228</v>
      </c>
      <c r="D134" s="23"/>
      <c r="E134" s="46">
        <f>E135</f>
        <v>100</v>
      </c>
      <c r="F134" s="46">
        <f>F135</f>
        <v>101</v>
      </c>
    </row>
    <row r="135" spans="1:6" ht="31.5">
      <c r="A135" s="48" t="s">
        <v>15</v>
      </c>
      <c r="B135" s="45" t="s">
        <v>116</v>
      </c>
      <c r="C135" s="45" t="s">
        <v>228</v>
      </c>
      <c r="D135" s="45" t="s">
        <v>10</v>
      </c>
      <c r="E135" s="46">
        <v>100</v>
      </c>
      <c r="F135" s="46">
        <v>101</v>
      </c>
    </row>
    <row r="136" spans="1:6" ht="31.5">
      <c r="A136" s="12" t="s">
        <v>101</v>
      </c>
      <c r="B136" s="104" t="s">
        <v>116</v>
      </c>
      <c r="C136" s="13" t="s">
        <v>229</v>
      </c>
      <c r="D136" s="13" t="s">
        <v>0</v>
      </c>
      <c r="E136" s="14">
        <f>E137</f>
        <v>5</v>
      </c>
      <c r="F136" s="14">
        <f>F137</f>
        <v>5</v>
      </c>
    </row>
    <row r="137" spans="1:6" ht="47.25">
      <c r="A137" s="47" t="s">
        <v>118</v>
      </c>
      <c r="B137" s="45" t="s">
        <v>116</v>
      </c>
      <c r="C137" s="17" t="s">
        <v>230</v>
      </c>
      <c r="D137" s="23"/>
      <c r="E137" s="22">
        <f>E138</f>
        <v>5</v>
      </c>
      <c r="F137" s="22">
        <f>F138</f>
        <v>5</v>
      </c>
    </row>
    <row r="138" spans="1:6" ht="31.5">
      <c r="A138" s="48" t="s">
        <v>15</v>
      </c>
      <c r="B138" s="45" t="s">
        <v>116</v>
      </c>
      <c r="C138" s="17" t="s">
        <v>230</v>
      </c>
      <c r="D138" s="23" t="s">
        <v>10</v>
      </c>
      <c r="E138" s="46">
        <v>5</v>
      </c>
      <c r="F138" s="46">
        <v>5</v>
      </c>
    </row>
    <row r="139" spans="1:6" ht="47.25">
      <c r="A139" s="102" t="s">
        <v>332</v>
      </c>
      <c r="B139" s="97" t="s">
        <v>116</v>
      </c>
      <c r="C139" s="96" t="s">
        <v>187</v>
      </c>
      <c r="D139" s="96" t="s">
        <v>0</v>
      </c>
      <c r="E139" s="103">
        <f>E140+E150+E147</f>
        <v>17142.9</v>
      </c>
      <c r="F139" s="103">
        <f>F140+F150+F147</f>
        <v>17749.6</v>
      </c>
    </row>
    <row r="140" spans="1:6" ht="47.25">
      <c r="A140" s="12" t="s">
        <v>119</v>
      </c>
      <c r="B140" s="104" t="s">
        <v>116</v>
      </c>
      <c r="C140" s="13" t="s">
        <v>199</v>
      </c>
      <c r="D140" s="13" t="s">
        <v>0</v>
      </c>
      <c r="E140" s="14">
        <f>E143+E141</f>
        <v>16642.9</v>
      </c>
      <c r="F140" s="14">
        <f>F143+F141</f>
        <v>17249.6</v>
      </c>
    </row>
    <row r="141" spans="1:6" ht="31.5">
      <c r="A141" s="43" t="s">
        <v>355</v>
      </c>
      <c r="B141" s="45" t="s">
        <v>116</v>
      </c>
      <c r="C141" s="38" t="s">
        <v>356</v>
      </c>
      <c r="D141" s="45"/>
      <c r="E141" s="46">
        <f>E142</f>
        <v>32</v>
      </c>
      <c r="F141" s="46">
        <f>F142</f>
        <v>32</v>
      </c>
    </row>
    <row r="142" spans="1:6" ht="31.5">
      <c r="A142" s="43" t="s">
        <v>15</v>
      </c>
      <c r="B142" s="45" t="s">
        <v>116</v>
      </c>
      <c r="C142" s="38" t="s">
        <v>356</v>
      </c>
      <c r="D142" s="45" t="s">
        <v>10</v>
      </c>
      <c r="E142" s="22">
        <v>32</v>
      </c>
      <c r="F142" s="22">
        <v>32</v>
      </c>
    </row>
    <row r="143" spans="1:6" ht="31.5">
      <c r="A143" s="43" t="s">
        <v>80</v>
      </c>
      <c r="B143" s="45" t="s">
        <v>116</v>
      </c>
      <c r="C143" s="38" t="s">
        <v>201</v>
      </c>
      <c r="D143" s="45"/>
      <c r="E143" s="46">
        <f>E144+E145+E146</f>
        <v>16610.9</v>
      </c>
      <c r="F143" s="46">
        <f>F144+F145+F146</f>
        <v>17217.6</v>
      </c>
    </row>
    <row r="144" spans="1:6" ht="94.5">
      <c r="A144" s="24" t="s">
        <v>17</v>
      </c>
      <c r="B144" s="45" t="s">
        <v>116</v>
      </c>
      <c r="C144" s="38" t="s">
        <v>201</v>
      </c>
      <c r="D144" s="45" t="s">
        <v>18</v>
      </c>
      <c r="E144" s="22">
        <v>15566.2</v>
      </c>
      <c r="F144" s="22">
        <v>16172.9</v>
      </c>
    </row>
    <row r="145" spans="1:6" ht="31.5">
      <c r="A145" s="43" t="s">
        <v>15</v>
      </c>
      <c r="B145" s="45" t="s">
        <v>116</v>
      </c>
      <c r="C145" s="38" t="s">
        <v>201</v>
      </c>
      <c r="D145" s="45" t="s">
        <v>10</v>
      </c>
      <c r="E145" s="22">
        <v>992.9</v>
      </c>
      <c r="F145" s="22">
        <v>992.9</v>
      </c>
    </row>
    <row r="146" spans="1:6" ht="15.75">
      <c r="A146" s="43" t="s">
        <v>11</v>
      </c>
      <c r="B146" s="45" t="s">
        <v>116</v>
      </c>
      <c r="C146" s="38" t="s">
        <v>268</v>
      </c>
      <c r="D146" s="45" t="s">
        <v>14</v>
      </c>
      <c r="E146" s="22">
        <v>51.8</v>
      </c>
      <c r="F146" s="22">
        <v>51.8</v>
      </c>
    </row>
    <row r="147" spans="1:6" ht="47.25">
      <c r="A147" s="26" t="s">
        <v>120</v>
      </c>
      <c r="B147" s="104" t="s">
        <v>116</v>
      </c>
      <c r="C147" s="13" t="s">
        <v>186</v>
      </c>
      <c r="D147" s="13"/>
      <c r="E147" s="14">
        <f>E148</f>
        <v>350</v>
      </c>
      <c r="F147" s="14">
        <f>F148</f>
        <v>350</v>
      </c>
    </row>
    <row r="148" spans="1:6" ht="47.25">
      <c r="A148" s="24" t="s">
        <v>39</v>
      </c>
      <c r="B148" s="30" t="s">
        <v>116</v>
      </c>
      <c r="C148" s="38" t="s">
        <v>202</v>
      </c>
      <c r="D148" s="23"/>
      <c r="E148" s="46">
        <f>E149</f>
        <v>350</v>
      </c>
      <c r="F148" s="46">
        <f>F149</f>
        <v>350</v>
      </c>
    </row>
    <row r="149" spans="1:6" ht="31.5">
      <c r="A149" s="43" t="s">
        <v>15</v>
      </c>
      <c r="B149" s="45" t="s">
        <v>116</v>
      </c>
      <c r="C149" s="38" t="s">
        <v>202</v>
      </c>
      <c r="D149" s="23" t="s">
        <v>10</v>
      </c>
      <c r="E149" s="22">
        <v>350</v>
      </c>
      <c r="F149" s="22">
        <v>350</v>
      </c>
    </row>
    <row r="150" spans="1:6" ht="31.5">
      <c r="A150" s="26" t="s">
        <v>137</v>
      </c>
      <c r="B150" s="104" t="s">
        <v>116</v>
      </c>
      <c r="C150" s="13" t="s">
        <v>203</v>
      </c>
      <c r="D150" s="13"/>
      <c r="E150" s="14">
        <f>E151+E153+E155</f>
        <v>150</v>
      </c>
      <c r="F150" s="14">
        <f>F151+F153+F155</f>
        <v>150</v>
      </c>
    </row>
    <row r="151" spans="1:6" ht="110.25">
      <c r="A151" s="43" t="s">
        <v>138</v>
      </c>
      <c r="B151" s="45" t="s">
        <v>116</v>
      </c>
      <c r="C151" s="38" t="s">
        <v>204</v>
      </c>
      <c r="D151" s="23"/>
      <c r="E151" s="22">
        <f>E152</f>
        <v>40</v>
      </c>
      <c r="F151" s="22">
        <f>F152</f>
        <v>40</v>
      </c>
    </row>
    <row r="152" spans="1:6" ht="31.5">
      <c r="A152" s="43" t="s">
        <v>15</v>
      </c>
      <c r="B152" s="45" t="s">
        <v>116</v>
      </c>
      <c r="C152" s="38" t="s">
        <v>204</v>
      </c>
      <c r="D152" s="23" t="s">
        <v>10</v>
      </c>
      <c r="E152" s="46">
        <v>40</v>
      </c>
      <c r="F152" s="46">
        <v>40</v>
      </c>
    </row>
    <row r="153" spans="1:6" ht="94.5">
      <c r="A153" s="43" t="s">
        <v>139</v>
      </c>
      <c r="B153" s="45" t="s">
        <v>116</v>
      </c>
      <c r="C153" s="38" t="s">
        <v>205</v>
      </c>
      <c r="D153" s="23"/>
      <c r="E153" s="22">
        <f>E154</f>
        <v>70</v>
      </c>
      <c r="F153" s="22">
        <f>F154</f>
        <v>70</v>
      </c>
    </row>
    <row r="154" spans="1:6" ht="31.5">
      <c r="A154" s="43" t="s">
        <v>15</v>
      </c>
      <c r="B154" s="45" t="s">
        <v>116</v>
      </c>
      <c r="C154" s="38" t="s">
        <v>205</v>
      </c>
      <c r="D154" s="23" t="s">
        <v>10</v>
      </c>
      <c r="E154" s="46">
        <v>70</v>
      </c>
      <c r="F154" s="46">
        <v>70</v>
      </c>
    </row>
    <row r="155" spans="1:6" ht="78.75">
      <c r="A155" s="43" t="s">
        <v>140</v>
      </c>
      <c r="B155" s="45" t="s">
        <v>116</v>
      </c>
      <c r="C155" s="38" t="s">
        <v>206</v>
      </c>
      <c r="D155" s="23"/>
      <c r="E155" s="22">
        <f>E156</f>
        <v>40</v>
      </c>
      <c r="F155" s="22">
        <f>F156</f>
        <v>40</v>
      </c>
    </row>
    <row r="156" spans="1:6" ht="31.5">
      <c r="A156" s="43" t="s">
        <v>15</v>
      </c>
      <c r="B156" s="45" t="s">
        <v>116</v>
      </c>
      <c r="C156" s="38" t="s">
        <v>206</v>
      </c>
      <c r="D156" s="23" t="s">
        <v>10</v>
      </c>
      <c r="E156" s="46">
        <v>40</v>
      </c>
      <c r="F156" s="46">
        <v>40</v>
      </c>
    </row>
    <row r="157" spans="1:6" ht="31.5">
      <c r="A157" s="102" t="s">
        <v>103</v>
      </c>
      <c r="B157" s="109" t="s">
        <v>116</v>
      </c>
      <c r="C157" s="96" t="s">
        <v>235</v>
      </c>
      <c r="D157" s="96" t="s">
        <v>0</v>
      </c>
      <c r="E157" s="103">
        <f>E158+E161+E168</f>
        <v>22126.5</v>
      </c>
      <c r="F157" s="103">
        <f>F158+F161+F168</f>
        <v>22356.6</v>
      </c>
    </row>
    <row r="158" spans="1:6" ht="31.5">
      <c r="A158" s="12" t="s">
        <v>104</v>
      </c>
      <c r="B158" s="104" t="s">
        <v>116</v>
      </c>
      <c r="C158" s="13" t="s">
        <v>236</v>
      </c>
      <c r="D158" s="13" t="s">
        <v>0</v>
      </c>
      <c r="E158" s="14">
        <f>E159</f>
        <v>50</v>
      </c>
      <c r="F158" s="14">
        <f>F159</f>
        <v>50</v>
      </c>
    </row>
    <row r="159" spans="1:6" ht="31.5">
      <c r="A159" s="43" t="s">
        <v>65</v>
      </c>
      <c r="B159" s="45" t="s">
        <v>116</v>
      </c>
      <c r="C159" s="17" t="s">
        <v>237</v>
      </c>
      <c r="D159" s="23"/>
      <c r="E159" s="46">
        <f>E160</f>
        <v>50</v>
      </c>
      <c r="F159" s="46">
        <f>F160</f>
        <v>50</v>
      </c>
    </row>
    <row r="160" spans="1:6" ht="94.5">
      <c r="A160" s="71" t="s">
        <v>17</v>
      </c>
      <c r="B160" s="45" t="s">
        <v>116</v>
      </c>
      <c r="C160" s="17" t="s">
        <v>237</v>
      </c>
      <c r="D160" s="23" t="s">
        <v>18</v>
      </c>
      <c r="E160" s="46">
        <v>50</v>
      </c>
      <c r="F160" s="46">
        <v>50</v>
      </c>
    </row>
    <row r="161" spans="1:6" ht="63">
      <c r="A161" s="12" t="s">
        <v>105</v>
      </c>
      <c r="B161" s="104" t="s">
        <v>116</v>
      </c>
      <c r="C161" s="13" t="s">
        <v>188</v>
      </c>
      <c r="D161" s="13" t="s">
        <v>0</v>
      </c>
      <c r="E161" s="14">
        <f>E164+E166+E162</f>
        <v>21976.5</v>
      </c>
      <c r="F161" s="14">
        <f>F164+F166+F162</f>
        <v>22206.6</v>
      </c>
    </row>
    <row r="162" spans="1:6" ht="157.5">
      <c r="A162" s="145" t="s">
        <v>83</v>
      </c>
      <c r="B162" s="30" t="s">
        <v>116</v>
      </c>
      <c r="C162" s="143" t="s">
        <v>300</v>
      </c>
      <c r="D162" s="142"/>
      <c r="E162" s="46">
        <f>E163</f>
        <v>21276.5</v>
      </c>
      <c r="F162" s="46">
        <f>F163</f>
        <v>21506.6</v>
      </c>
    </row>
    <row r="163" spans="1:6" ht="47.25">
      <c r="A163" s="141" t="s">
        <v>33</v>
      </c>
      <c r="B163" s="30" t="s">
        <v>116</v>
      </c>
      <c r="C163" s="142" t="s">
        <v>300</v>
      </c>
      <c r="D163" s="142" t="s">
        <v>28</v>
      </c>
      <c r="E163" s="46">
        <v>21276.5</v>
      </c>
      <c r="F163" s="46">
        <v>21506.6</v>
      </c>
    </row>
    <row r="164" spans="1:6" ht="94.5">
      <c r="A164" s="24" t="s">
        <v>85</v>
      </c>
      <c r="B164" s="45" t="s">
        <v>116</v>
      </c>
      <c r="C164" s="17" t="s">
        <v>241</v>
      </c>
      <c r="D164" s="45"/>
      <c r="E164" s="46">
        <f>E165</f>
        <v>0</v>
      </c>
      <c r="F164" s="46">
        <f>F165</f>
        <v>0</v>
      </c>
    </row>
    <row r="165" spans="1:6" ht="31.5">
      <c r="A165" s="24" t="s">
        <v>31</v>
      </c>
      <c r="B165" s="45" t="s">
        <v>116</v>
      </c>
      <c r="C165" s="17" t="s">
        <v>241</v>
      </c>
      <c r="D165" s="45" t="s">
        <v>19</v>
      </c>
      <c r="E165" s="46"/>
      <c r="F165" s="46"/>
    </row>
    <row r="166" spans="1:6" ht="63">
      <c r="A166" s="43" t="s">
        <v>296</v>
      </c>
      <c r="B166" s="45" t="s">
        <v>116</v>
      </c>
      <c r="C166" s="17" t="s">
        <v>288</v>
      </c>
      <c r="D166" s="45"/>
      <c r="E166" s="46">
        <f>E167</f>
        <v>700</v>
      </c>
      <c r="F166" s="46">
        <f>F167</f>
        <v>700</v>
      </c>
    </row>
    <row r="167" spans="1:6" ht="31.5">
      <c r="A167" s="24" t="s">
        <v>31</v>
      </c>
      <c r="B167" s="45" t="s">
        <v>116</v>
      </c>
      <c r="C167" s="17" t="s">
        <v>288</v>
      </c>
      <c r="D167" s="45" t="s">
        <v>19</v>
      </c>
      <c r="E167" s="46">
        <v>700</v>
      </c>
      <c r="F167" s="46">
        <v>700</v>
      </c>
    </row>
    <row r="168" spans="1:6" ht="47.25">
      <c r="A168" s="12" t="s">
        <v>106</v>
      </c>
      <c r="B168" s="104" t="s">
        <v>116</v>
      </c>
      <c r="C168" s="13" t="s">
        <v>239</v>
      </c>
      <c r="D168" s="13" t="s">
        <v>0</v>
      </c>
      <c r="E168" s="14">
        <f>E169+E171</f>
        <v>100</v>
      </c>
      <c r="F168" s="14">
        <f>F169+F171</f>
        <v>100</v>
      </c>
    </row>
    <row r="169" spans="1:6" ht="63">
      <c r="A169" s="16" t="s">
        <v>41</v>
      </c>
      <c r="B169" s="30" t="s">
        <v>116</v>
      </c>
      <c r="C169" s="17" t="s">
        <v>240</v>
      </c>
      <c r="D169" s="9"/>
      <c r="E169" s="19">
        <f>E170</f>
        <v>80</v>
      </c>
      <c r="F169" s="19">
        <f>F170</f>
        <v>80</v>
      </c>
    </row>
    <row r="170" spans="1:6" ht="47.25">
      <c r="A170" s="78" t="s">
        <v>12</v>
      </c>
      <c r="B170" s="45" t="s">
        <v>116</v>
      </c>
      <c r="C170" s="17" t="s">
        <v>240</v>
      </c>
      <c r="D170" s="45" t="s">
        <v>13</v>
      </c>
      <c r="E170" s="46">
        <v>80</v>
      </c>
      <c r="F170" s="46">
        <v>80</v>
      </c>
    </row>
    <row r="171" spans="1:6" ht="63">
      <c r="A171" s="16" t="s">
        <v>297</v>
      </c>
      <c r="B171" s="45" t="s">
        <v>116</v>
      </c>
      <c r="C171" s="17" t="s">
        <v>291</v>
      </c>
      <c r="D171" s="45"/>
      <c r="E171" s="46">
        <f>E172</f>
        <v>20</v>
      </c>
      <c r="F171" s="46">
        <f>F172</f>
        <v>20</v>
      </c>
    </row>
    <row r="172" spans="1:6" ht="47.25">
      <c r="A172" s="78" t="s">
        <v>12</v>
      </c>
      <c r="B172" s="45" t="s">
        <v>116</v>
      </c>
      <c r="C172" s="17" t="s">
        <v>291</v>
      </c>
      <c r="D172" s="45" t="s">
        <v>13</v>
      </c>
      <c r="E172" s="46">
        <v>20</v>
      </c>
      <c r="F172" s="46">
        <v>20</v>
      </c>
    </row>
    <row r="173" spans="1:6" ht="31.5">
      <c r="A173" s="95" t="s">
        <v>35</v>
      </c>
      <c r="B173" s="97" t="s">
        <v>116</v>
      </c>
      <c r="C173" s="97" t="s">
        <v>148</v>
      </c>
      <c r="D173" s="96" t="s">
        <v>0</v>
      </c>
      <c r="E173" s="98">
        <f>E184+E174+E182+E180+E178+E176</f>
        <v>35617.600000000006</v>
      </c>
      <c r="F173" s="98">
        <f>F184+F174+F182+F180+F178+F176</f>
        <v>24209.5</v>
      </c>
    </row>
    <row r="174" spans="1:6" ht="47.25">
      <c r="A174" s="24" t="s">
        <v>77</v>
      </c>
      <c r="B174" s="30" t="s">
        <v>116</v>
      </c>
      <c r="C174" s="45" t="s">
        <v>156</v>
      </c>
      <c r="D174" s="154"/>
      <c r="E174" s="46">
        <f>E175</f>
        <v>34071.100000000006</v>
      </c>
      <c r="F174" s="46">
        <f>F175</f>
        <v>22938.8</v>
      </c>
    </row>
    <row r="175" spans="1:6" ht="15.75">
      <c r="A175" s="50" t="s">
        <v>11</v>
      </c>
      <c r="B175" s="45" t="s">
        <v>116</v>
      </c>
      <c r="C175" s="45" t="s">
        <v>156</v>
      </c>
      <c r="D175" s="23" t="s">
        <v>14</v>
      </c>
      <c r="E175" s="46">
        <f>14517.5+76+19922.3+1001.3-1446</f>
        <v>34071.100000000006</v>
      </c>
      <c r="F175" s="46">
        <f>2889.3+76+20418.2+1001.3-1446</f>
        <v>22938.8</v>
      </c>
    </row>
    <row r="176" spans="1:6" ht="63">
      <c r="A176" s="57" t="s">
        <v>277</v>
      </c>
      <c r="B176" s="45" t="s">
        <v>116</v>
      </c>
      <c r="C176" s="45" t="s">
        <v>276</v>
      </c>
      <c r="D176" s="45"/>
      <c r="E176" s="46">
        <f>E177</f>
        <v>300</v>
      </c>
      <c r="F176" s="46">
        <f>F177</f>
        <v>100</v>
      </c>
    </row>
    <row r="177" spans="1:6" ht="31.5">
      <c r="A177" s="50" t="s">
        <v>15</v>
      </c>
      <c r="B177" s="45" t="s">
        <v>116</v>
      </c>
      <c r="C177" s="45" t="s">
        <v>276</v>
      </c>
      <c r="D177" s="23" t="s">
        <v>10</v>
      </c>
      <c r="E177" s="46">
        <v>300</v>
      </c>
      <c r="F177" s="46">
        <v>100</v>
      </c>
    </row>
    <row r="178" spans="1:6" ht="47.25">
      <c r="A178" s="50" t="s">
        <v>307</v>
      </c>
      <c r="B178" s="45" t="s">
        <v>116</v>
      </c>
      <c r="C178" s="45" t="s">
        <v>306</v>
      </c>
      <c r="D178" s="147"/>
      <c r="E178" s="46">
        <f>E179</f>
        <v>200</v>
      </c>
      <c r="F178" s="46">
        <f>F179</f>
        <v>100</v>
      </c>
    </row>
    <row r="179" spans="1:6" ht="31.5">
      <c r="A179" s="50" t="s">
        <v>15</v>
      </c>
      <c r="B179" s="45" t="s">
        <v>116</v>
      </c>
      <c r="C179" s="45" t="s">
        <v>306</v>
      </c>
      <c r="D179" s="23" t="s">
        <v>10</v>
      </c>
      <c r="E179" s="46">
        <v>200</v>
      </c>
      <c r="F179" s="46">
        <v>100</v>
      </c>
    </row>
    <row r="180" spans="1:6" ht="63">
      <c r="A180" s="43" t="s">
        <v>339</v>
      </c>
      <c r="B180" s="45" t="s">
        <v>116</v>
      </c>
      <c r="C180" s="45" t="s">
        <v>340</v>
      </c>
      <c r="D180" s="67"/>
      <c r="E180" s="46">
        <f>E181</f>
        <v>39.3</v>
      </c>
      <c r="F180" s="46">
        <f>F181</f>
        <v>63.5</v>
      </c>
    </row>
    <row r="181" spans="1:6" ht="31.5">
      <c r="A181" s="50" t="s">
        <v>15</v>
      </c>
      <c r="B181" s="45" t="s">
        <v>116</v>
      </c>
      <c r="C181" s="45" t="s">
        <v>340</v>
      </c>
      <c r="D181" s="23" t="s">
        <v>10</v>
      </c>
      <c r="E181" s="46">
        <v>39.3</v>
      </c>
      <c r="F181" s="46">
        <v>63.5</v>
      </c>
    </row>
    <row r="182" spans="1:6" ht="63">
      <c r="A182" s="50" t="s">
        <v>78</v>
      </c>
      <c r="B182" s="45" t="s">
        <v>116</v>
      </c>
      <c r="C182" s="45" t="s">
        <v>157</v>
      </c>
      <c r="D182" s="23"/>
      <c r="E182" s="51">
        <f>E183</f>
        <v>607.2</v>
      </c>
      <c r="F182" s="51">
        <f>F183</f>
        <v>607.2</v>
      </c>
    </row>
    <row r="183" spans="1:6" ht="31.5">
      <c r="A183" s="50" t="s">
        <v>31</v>
      </c>
      <c r="B183" s="45" t="s">
        <v>116</v>
      </c>
      <c r="C183" s="45" t="s">
        <v>157</v>
      </c>
      <c r="D183" s="23" t="s">
        <v>19</v>
      </c>
      <c r="E183" s="46">
        <v>607.2</v>
      </c>
      <c r="F183" s="46">
        <v>607.2</v>
      </c>
    </row>
    <row r="184" spans="1:6" ht="78.75">
      <c r="A184" s="89" t="s">
        <v>67</v>
      </c>
      <c r="B184" s="65">
        <v>923</v>
      </c>
      <c r="C184" s="64" t="s">
        <v>161</v>
      </c>
      <c r="D184" s="170"/>
      <c r="E184" s="159">
        <f>E185</f>
        <v>400</v>
      </c>
      <c r="F184" s="159">
        <f>F185</f>
        <v>400</v>
      </c>
    </row>
    <row r="185" spans="1:6" ht="15.75">
      <c r="A185" s="63" t="s">
        <v>11</v>
      </c>
      <c r="B185" s="65">
        <v>923</v>
      </c>
      <c r="C185" s="64" t="s">
        <v>161</v>
      </c>
      <c r="D185" s="212" t="s">
        <v>14</v>
      </c>
      <c r="E185" s="46">
        <v>400</v>
      </c>
      <c r="F185" s="46">
        <v>400</v>
      </c>
    </row>
    <row r="186" spans="1:6" ht="31.5">
      <c r="A186" s="35" t="s">
        <v>122</v>
      </c>
      <c r="B186" s="36" t="s">
        <v>123</v>
      </c>
      <c r="C186" s="101"/>
      <c r="D186" s="101"/>
      <c r="E186" s="34">
        <f>E187+E207</f>
        <v>133540.50000000003</v>
      </c>
      <c r="F186" s="34">
        <f>F187+F207</f>
        <v>121192</v>
      </c>
    </row>
    <row r="187" spans="1:6" ht="47.25">
      <c r="A187" s="102" t="s">
        <v>96</v>
      </c>
      <c r="B187" s="96" t="s">
        <v>123</v>
      </c>
      <c r="C187" s="96" t="s">
        <v>190</v>
      </c>
      <c r="D187" s="96" t="s">
        <v>0</v>
      </c>
      <c r="E187" s="103">
        <f>E188+E192+E194+E196+E198+E200+E202+E205+E190</f>
        <v>132487.40000000002</v>
      </c>
      <c r="F187" s="103">
        <f>F188+F192+F194+F196+F198+F200+F202+F205+F190</f>
        <v>120033</v>
      </c>
    </row>
    <row r="188" spans="1:6" ht="47.25">
      <c r="A188" s="43" t="s">
        <v>58</v>
      </c>
      <c r="B188" s="45" t="s">
        <v>123</v>
      </c>
      <c r="C188" s="45" t="s">
        <v>189</v>
      </c>
      <c r="D188" s="45"/>
      <c r="E188" s="39">
        <f>E189</f>
        <v>30610.8</v>
      </c>
      <c r="F188" s="39">
        <f>F189</f>
        <v>26310.8</v>
      </c>
    </row>
    <row r="189" spans="1:6" ht="53.25" customHeight="1">
      <c r="A189" s="78" t="s">
        <v>12</v>
      </c>
      <c r="B189" s="45" t="s">
        <v>123</v>
      </c>
      <c r="C189" s="45" t="s">
        <v>189</v>
      </c>
      <c r="D189" s="45" t="s">
        <v>13</v>
      </c>
      <c r="E189" s="22">
        <v>30610.8</v>
      </c>
      <c r="F189" s="46">
        <v>26310.8</v>
      </c>
    </row>
    <row r="190" spans="1:6" ht="47.25">
      <c r="A190" s="24" t="s">
        <v>263</v>
      </c>
      <c r="B190" s="45" t="s">
        <v>123</v>
      </c>
      <c r="C190" s="45" t="s">
        <v>271</v>
      </c>
      <c r="D190" s="45"/>
      <c r="E190" s="22">
        <f>E191</f>
        <v>70</v>
      </c>
      <c r="F190" s="22">
        <f>F191</f>
        <v>0</v>
      </c>
    </row>
    <row r="191" spans="1:6" ht="46.5" customHeight="1">
      <c r="A191" s="24" t="s">
        <v>12</v>
      </c>
      <c r="B191" s="45" t="s">
        <v>123</v>
      </c>
      <c r="C191" s="45" t="s">
        <v>271</v>
      </c>
      <c r="D191" s="45" t="s">
        <v>13</v>
      </c>
      <c r="E191" s="22">
        <v>70</v>
      </c>
      <c r="F191" s="46">
        <v>0</v>
      </c>
    </row>
    <row r="192" spans="1:6" ht="15.75">
      <c r="A192" s="24" t="s">
        <v>292</v>
      </c>
      <c r="B192" s="45" t="s">
        <v>123</v>
      </c>
      <c r="C192" s="45" t="s">
        <v>293</v>
      </c>
      <c r="D192" s="45"/>
      <c r="E192" s="22">
        <f>E193</f>
        <v>99.6</v>
      </c>
      <c r="F192" s="22">
        <f>F193</f>
        <v>0</v>
      </c>
    </row>
    <row r="193" spans="1:6" ht="47.25" customHeight="1">
      <c r="A193" s="78" t="s">
        <v>12</v>
      </c>
      <c r="B193" s="45" t="s">
        <v>123</v>
      </c>
      <c r="C193" s="45" t="s">
        <v>293</v>
      </c>
      <c r="D193" s="45" t="s">
        <v>13</v>
      </c>
      <c r="E193" s="22">
        <v>99.6</v>
      </c>
      <c r="F193" s="22"/>
    </row>
    <row r="194" spans="1:6" ht="36.75" customHeight="1">
      <c r="A194" s="24" t="s">
        <v>263</v>
      </c>
      <c r="B194" s="45" t="s">
        <v>123</v>
      </c>
      <c r="C194" s="45" t="s">
        <v>262</v>
      </c>
      <c r="D194" s="45"/>
      <c r="E194" s="46">
        <f>E195</f>
        <v>102.4</v>
      </c>
      <c r="F194" s="22">
        <f>F195</f>
        <v>0</v>
      </c>
    </row>
    <row r="195" spans="1:6" ht="52.5" customHeight="1">
      <c r="A195" s="78" t="s">
        <v>12</v>
      </c>
      <c r="B195" s="45" t="s">
        <v>123</v>
      </c>
      <c r="C195" s="45" t="s">
        <v>262</v>
      </c>
      <c r="D195" s="45" t="s">
        <v>13</v>
      </c>
      <c r="E195" s="46">
        <v>102.4</v>
      </c>
      <c r="F195" s="22"/>
    </row>
    <row r="196" spans="1:6" ht="47.25">
      <c r="A196" s="43" t="s">
        <v>60</v>
      </c>
      <c r="B196" s="45" t="s">
        <v>123</v>
      </c>
      <c r="C196" s="45" t="s">
        <v>191</v>
      </c>
      <c r="D196" s="45"/>
      <c r="E196" s="46">
        <f>E197</f>
        <v>51007.4</v>
      </c>
      <c r="F196" s="22">
        <f>F197</f>
        <v>45107.4</v>
      </c>
    </row>
    <row r="197" spans="1:6" ht="47.25">
      <c r="A197" s="78" t="s">
        <v>12</v>
      </c>
      <c r="B197" s="45" t="s">
        <v>123</v>
      </c>
      <c r="C197" s="45" t="s">
        <v>191</v>
      </c>
      <c r="D197" s="45" t="s">
        <v>13</v>
      </c>
      <c r="E197" s="46">
        <v>51007.4</v>
      </c>
      <c r="F197" s="46">
        <v>45107.4</v>
      </c>
    </row>
    <row r="198" spans="1:6" ht="63">
      <c r="A198" s="43" t="s">
        <v>59</v>
      </c>
      <c r="B198" s="45" t="s">
        <v>123</v>
      </c>
      <c r="C198" s="45" t="s">
        <v>192</v>
      </c>
      <c r="D198" s="45"/>
      <c r="E198" s="46">
        <f>E199</f>
        <v>21471.4</v>
      </c>
      <c r="F198" s="22">
        <f>F199</f>
        <v>18771.6</v>
      </c>
    </row>
    <row r="199" spans="1:6" ht="47.25">
      <c r="A199" s="128" t="s">
        <v>12</v>
      </c>
      <c r="B199" s="45" t="s">
        <v>123</v>
      </c>
      <c r="C199" s="45" t="s">
        <v>192</v>
      </c>
      <c r="D199" s="45" t="s">
        <v>13</v>
      </c>
      <c r="E199" s="46">
        <v>21471.4</v>
      </c>
      <c r="F199" s="46">
        <v>18771.6</v>
      </c>
    </row>
    <row r="200" spans="1:6" ht="31.5">
      <c r="A200" s="43" t="s">
        <v>255</v>
      </c>
      <c r="B200" s="45" t="s">
        <v>123</v>
      </c>
      <c r="C200" s="45" t="s">
        <v>256</v>
      </c>
      <c r="D200" s="45"/>
      <c r="E200" s="46">
        <f>E201</f>
        <v>20</v>
      </c>
      <c r="F200" s="22">
        <f>F201</f>
        <v>20</v>
      </c>
    </row>
    <row r="201" spans="1:6" ht="31.5">
      <c r="A201" s="24" t="s">
        <v>31</v>
      </c>
      <c r="B201" s="45" t="s">
        <v>123</v>
      </c>
      <c r="C201" s="45" t="s">
        <v>256</v>
      </c>
      <c r="D201" s="45" t="s">
        <v>19</v>
      </c>
      <c r="E201" s="46">
        <v>20</v>
      </c>
      <c r="F201" s="46">
        <v>20</v>
      </c>
    </row>
    <row r="202" spans="1:6" ht="31.5">
      <c r="A202" s="43" t="s">
        <v>25</v>
      </c>
      <c r="B202" s="45" t="s">
        <v>123</v>
      </c>
      <c r="C202" s="45" t="s">
        <v>193</v>
      </c>
      <c r="D202" s="45"/>
      <c r="E202" s="22">
        <f>E203+E204</f>
        <v>7022.3</v>
      </c>
      <c r="F202" s="22">
        <f>F203+F204</f>
        <v>7195.599999999999</v>
      </c>
    </row>
    <row r="203" spans="1:6" ht="94.5">
      <c r="A203" s="24" t="s">
        <v>17</v>
      </c>
      <c r="B203" s="45" t="s">
        <v>123</v>
      </c>
      <c r="C203" s="45" t="s">
        <v>193</v>
      </c>
      <c r="D203" s="45" t="s">
        <v>18</v>
      </c>
      <c r="E203" s="46">
        <v>6562.5</v>
      </c>
      <c r="F203" s="46">
        <v>6723.9</v>
      </c>
    </row>
    <row r="204" spans="1:6" ht="31.5">
      <c r="A204" s="60" t="s">
        <v>15</v>
      </c>
      <c r="B204" s="45" t="s">
        <v>123</v>
      </c>
      <c r="C204" s="45" t="s">
        <v>193</v>
      </c>
      <c r="D204" s="45" t="s">
        <v>10</v>
      </c>
      <c r="E204" s="39">
        <v>459.8</v>
      </c>
      <c r="F204" s="39">
        <v>471.7</v>
      </c>
    </row>
    <row r="205" spans="1:6" ht="31.5">
      <c r="A205" s="43" t="s">
        <v>57</v>
      </c>
      <c r="B205" s="45" t="s">
        <v>123</v>
      </c>
      <c r="C205" s="45" t="s">
        <v>194</v>
      </c>
      <c r="D205" s="45"/>
      <c r="E205" s="46">
        <f>E206</f>
        <v>22083.5</v>
      </c>
      <c r="F205" s="46">
        <f>F206</f>
        <v>22627.6</v>
      </c>
    </row>
    <row r="206" spans="1:6" ht="94.5">
      <c r="A206" s="24" t="s">
        <v>17</v>
      </c>
      <c r="B206" s="45" t="s">
        <v>123</v>
      </c>
      <c r="C206" s="45" t="s">
        <v>194</v>
      </c>
      <c r="D206" s="45" t="s">
        <v>18</v>
      </c>
      <c r="E206" s="46">
        <v>22083.5</v>
      </c>
      <c r="F206" s="46">
        <v>22627.6</v>
      </c>
    </row>
    <row r="207" spans="1:6" ht="31.5">
      <c r="A207" s="95" t="s">
        <v>35</v>
      </c>
      <c r="B207" s="97" t="s">
        <v>124</v>
      </c>
      <c r="C207" s="97" t="s">
        <v>148</v>
      </c>
      <c r="D207" s="97"/>
      <c r="E207" s="98">
        <f>E208</f>
        <v>1053.1</v>
      </c>
      <c r="F207" s="98">
        <f>F208</f>
        <v>1159</v>
      </c>
    </row>
    <row r="208" spans="1:6" ht="94.5">
      <c r="A208" s="50" t="s">
        <v>283</v>
      </c>
      <c r="B208" s="45" t="s">
        <v>123</v>
      </c>
      <c r="C208" s="45" t="s">
        <v>278</v>
      </c>
      <c r="D208" s="45"/>
      <c r="E208" s="46">
        <f>E209</f>
        <v>1053.1</v>
      </c>
      <c r="F208" s="46">
        <f>F209</f>
        <v>1159</v>
      </c>
    </row>
    <row r="209" spans="1:6" ht="53.25" customHeight="1">
      <c r="A209" s="78" t="s">
        <v>12</v>
      </c>
      <c r="B209" s="45" t="s">
        <v>123</v>
      </c>
      <c r="C209" s="45" t="s">
        <v>278</v>
      </c>
      <c r="D209" s="45" t="s">
        <v>13</v>
      </c>
      <c r="E209" s="46">
        <v>1053.1</v>
      </c>
      <c r="F209" s="46">
        <v>1159</v>
      </c>
    </row>
    <row r="210" spans="1:6" ht="47.25">
      <c r="A210" s="35" t="s">
        <v>125</v>
      </c>
      <c r="B210" s="36" t="s">
        <v>126</v>
      </c>
      <c r="C210" s="101"/>
      <c r="D210" s="111"/>
      <c r="E210" s="34">
        <f>E211+E215</f>
        <v>26061.899999999998</v>
      </c>
      <c r="F210" s="34">
        <f>F211+F215</f>
        <v>26068.800000000003</v>
      </c>
    </row>
    <row r="211" spans="1:6" ht="63">
      <c r="A211" s="102" t="s">
        <v>75</v>
      </c>
      <c r="B211" s="97" t="s">
        <v>126</v>
      </c>
      <c r="C211" s="96" t="s">
        <v>242</v>
      </c>
      <c r="D211" s="96" t="s">
        <v>0</v>
      </c>
      <c r="E211" s="98">
        <f aca="true" t="shared" si="0" ref="E211:F213">E212</f>
        <v>1179.7</v>
      </c>
      <c r="F211" s="98">
        <f t="shared" si="0"/>
        <v>1921.4</v>
      </c>
    </row>
    <row r="212" spans="1:6" ht="31.5">
      <c r="A212" s="149" t="s">
        <v>367</v>
      </c>
      <c r="B212" s="171" t="s">
        <v>126</v>
      </c>
      <c r="C212" s="13" t="s">
        <v>358</v>
      </c>
      <c r="D212" s="13" t="s">
        <v>0</v>
      </c>
      <c r="E212" s="208">
        <f t="shared" si="0"/>
        <v>1179.7</v>
      </c>
      <c r="F212" s="208">
        <f t="shared" si="0"/>
        <v>1921.4</v>
      </c>
    </row>
    <row r="213" spans="1:6" ht="31.5">
      <c r="A213" s="172" t="s">
        <v>79</v>
      </c>
      <c r="B213" s="45" t="s">
        <v>126</v>
      </c>
      <c r="C213" s="23" t="s">
        <v>357</v>
      </c>
      <c r="D213" s="23"/>
      <c r="E213" s="209">
        <f t="shared" si="0"/>
        <v>1179.7</v>
      </c>
      <c r="F213" s="209">
        <f t="shared" si="0"/>
        <v>1921.4</v>
      </c>
    </row>
    <row r="214" spans="1:7" ht="31.5">
      <c r="A214" s="57" t="s">
        <v>15</v>
      </c>
      <c r="B214" s="45" t="s">
        <v>126</v>
      </c>
      <c r="C214" s="23" t="s">
        <v>357</v>
      </c>
      <c r="D214" s="23" t="s">
        <v>10</v>
      </c>
      <c r="E214" s="46">
        <v>1179.7</v>
      </c>
      <c r="F214" s="46">
        <v>1921.4</v>
      </c>
      <c r="G214" s="182" t="s">
        <v>359</v>
      </c>
    </row>
    <row r="215" spans="1:6" ht="47.25">
      <c r="A215" s="102" t="s">
        <v>97</v>
      </c>
      <c r="B215" s="97" t="s">
        <v>126</v>
      </c>
      <c r="C215" s="96" t="s">
        <v>212</v>
      </c>
      <c r="D215" s="96" t="s">
        <v>0</v>
      </c>
      <c r="E215" s="103">
        <f>E216</f>
        <v>24882.199999999997</v>
      </c>
      <c r="F215" s="103">
        <f>F216</f>
        <v>24147.4</v>
      </c>
    </row>
    <row r="216" spans="1:6" ht="47.25">
      <c r="A216" s="12" t="s">
        <v>99</v>
      </c>
      <c r="B216" s="104" t="s">
        <v>126</v>
      </c>
      <c r="C216" s="13" t="s">
        <v>215</v>
      </c>
      <c r="D216" s="13" t="s">
        <v>0</v>
      </c>
      <c r="E216" s="151">
        <f>E217+E219+E221+E225</f>
        <v>24882.199999999997</v>
      </c>
      <c r="F216" s="14">
        <f>F217+F219+F221+F225</f>
        <v>24147.4</v>
      </c>
    </row>
    <row r="217" spans="1:6" ht="63">
      <c r="A217" s="47" t="s">
        <v>66</v>
      </c>
      <c r="B217" s="45" t="s">
        <v>126</v>
      </c>
      <c r="C217" s="45" t="s">
        <v>216</v>
      </c>
      <c r="D217" s="23"/>
      <c r="E217" s="22">
        <f>E218</f>
        <v>4534</v>
      </c>
      <c r="F217" s="22">
        <f>F218</f>
        <v>3839.3</v>
      </c>
    </row>
    <row r="218" spans="1:6" ht="31.5">
      <c r="A218" s="48" t="s">
        <v>15</v>
      </c>
      <c r="B218" s="45" t="s">
        <v>126</v>
      </c>
      <c r="C218" s="45" t="s">
        <v>216</v>
      </c>
      <c r="D218" s="45" t="s">
        <v>10</v>
      </c>
      <c r="E218" s="46">
        <v>4534</v>
      </c>
      <c r="F218" s="46">
        <v>3839.3</v>
      </c>
    </row>
    <row r="219" spans="1:6" ht="31.5">
      <c r="A219" s="47" t="s">
        <v>20</v>
      </c>
      <c r="B219" s="45" t="s">
        <v>126</v>
      </c>
      <c r="C219" s="45" t="s">
        <v>217</v>
      </c>
      <c r="D219" s="23"/>
      <c r="E219" s="22">
        <f>E220</f>
        <v>226</v>
      </c>
      <c r="F219" s="22">
        <f>F220</f>
        <v>226</v>
      </c>
    </row>
    <row r="220" spans="1:6" ht="31.5">
      <c r="A220" s="48" t="s">
        <v>15</v>
      </c>
      <c r="B220" s="45" t="s">
        <v>126</v>
      </c>
      <c r="C220" s="45" t="s">
        <v>217</v>
      </c>
      <c r="D220" s="45" t="s">
        <v>10</v>
      </c>
      <c r="E220" s="46">
        <v>226</v>
      </c>
      <c r="F220" s="46">
        <v>226</v>
      </c>
    </row>
    <row r="221" spans="1:6" ht="47.25">
      <c r="A221" s="47" t="s">
        <v>16</v>
      </c>
      <c r="B221" s="45" t="s">
        <v>126</v>
      </c>
      <c r="C221" s="45" t="s">
        <v>218</v>
      </c>
      <c r="D221" s="23"/>
      <c r="E221" s="22">
        <f>SUM(E222:E224)</f>
        <v>15973.6</v>
      </c>
      <c r="F221" s="22">
        <f>SUM(F222:F224)</f>
        <v>15942.7</v>
      </c>
    </row>
    <row r="222" spans="1:8" ht="94.5">
      <c r="A222" s="58" t="s">
        <v>17</v>
      </c>
      <c r="B222" s="45" t="s">
        <v>126</v>
      </c>
      <c r="C222" s="45" t="s">
        <v>218</v>
      </c>
      <c r="D222" s="45" t="s">
        <v>18</v>
      </c>
      <c r="E222" s="46">
        <f>14331.5-184.5</f>
        <v>14147</v>
      </c>
      <c r="F222" s="46">
        <f>14435.2-319.1</f>
        <v>14116.1</v>
      </c>
      <c r="G222" s="182"/>
      <c r="H222" s="198"/>
    </row>
    <row r="223" spans="1:6" ht="31.5">
      <c r="A223" s="48" t="s">
        <v>15</v>
      </c>
      <c r="B223" s="45" t="s">
        <v>126</v>
      </c>
      <c r="C223" s="45" t="s">
        <v>218</v>
      </c>
      <c r="D223" s="45" t="s">
        <v>10</v>
      </c>
      <c r="E223" s="46">
        <v>1811.6</v>
      </c>
      <c r="F223" s="46">
        <v>1811.6</v>
      </c>
    </row>
    <row r="224" spans="1:6" ht="15.75">
      <c r="A224" s="48" t="s">
        <v>11</v>
      </c>
      <c r="B224" s="45" t="s">
        <v>126</v>
      </c>
      <c r="C224" s="45" t="s">
        <v>218</v>
      </c>
      <c r="D224" s="45" t="s">
        <v>14</v>
      </c>
      <c r="E224" s="46">
        <v>15</v>
      </c>
      <c r="F224" s="46">
        <v>15</v>
      </c>
    </row>
    <row r="225" spans="1:6" ht="31.5">
      <c r="A225" s="47" t="s">
        <v>21</v>
      </c>
      <c r="B225" s="45" t="s">
        <v>126</v>
      </c>
      <c r="C225" s="45" t="s">
        <v>219</v>
      </c>
      <c r="D225" s="23"/>
      <c r="E225" s="22">
        <f>E227+E228+E226</f>
        <v>4148.6</v>
      </c>
      <c r="F225" s="22">
        <f>F227+F228+F226</f>
        <v>4139.4</v>
      </c>
    </row>
    <row r="226" spans="1:7" ht="94.5">
      <c r="A226" s="47" t="s">
        <v>17</v>
      </c>
      <c r="B226" s="45" t="s">
        <v>126</v>
      </c>
      <c r="C226" s="45" t="s">
        <v>219</v>
      </c>
      <c r="D226" s="23" t="s">
        <v>18</v>
      </c>
      <c r="E226" s="22">
        <f>1076.3-71.6</f>
        <v>1004.6999999999999</v>
      </c>
      <c r="F226" s="22">
        <f>1106.6-111.1</f>
        <v>995.4999999999999</v>
      </c>
      <c r="G226" s="199"/>
    </row>
    <row r="227" spans="1:6" ht="31.5">
      <c r="A227" s="48" t="s">
        <v>15</v>
      </c>
      <c r="B227" s="45" t="s">
        <v>126</v>
      </c>
      <c r="C227" s="45" t="s">
        <v>219</v>
      </c>
      <c r="D227" s="45" t="s">
        <v>10</v>
      </c>
      <c r="E227" s="46">
        <v>2443.9</v>
      </c>
      <c r="F227" s="46">
        <v>2443.9</v>
      </c>
    </row>
    <row r="228" spans="1:6" ht="15.75">
      <c r="A228" s="77" t="s">
        <v>11</v>
      </c>
      <c r="B228" s="45" t="s">
        <v>126</v>
      </c>
      <c r="C228" s="45" t="s">
        <v>219</v>
      </c>
      <c r="D228" s="45" t="s">
        <v>14</v>
      </c>
      <c r="E228" s="46">
        <v>700</v>
      </c>
      <c r="F228" s="46">
        <v>700</v>
      </c>
    </row>
    <row r="229" spans="1:6" ht="31.5">
      <c r="A229" s="35" t="s">
        <v>127</v>
      </c>
      <c r="B229" s="36" t="s">
        <v>128</v>
      </c>
      <c r="C229" s="112"/>
      <c r="D229" s="112"/>
      <c r="E229" s="34">
        <f>E230</f>
        <v>1042670.2</v>
      </c>
      <c r="F229" s="34">
        <f>F230</f>
        <v>1017971.2</v>
      </c>
    </row>
    <row r="230" spans="1:6" ht="31.5">
      <c r="A230" s="102" t="s">
        <v>92</v>
      </c>
      <c r="B230" s="97" t="s">
        <v>128</v>
      </c>
      <c r="C230" s="96" t="s">
        <v>163</v>
      </c>
      <c r="D230" s="96" t="s">
        <v>0</v>
      </c>
      <c r="E230" s="114">
        <f>E231+E241+E252+E260+E257</f>
        <v>1042670.2</v>
      </c>
      <c r="F230" s="114">
        <f>F231+F241+F252+F260+F257</f>
        <v>1017971.2</v>
      </c>
    </row>
    <row r="231" spans="1:6" ht="47.25">
      <c r="A231" s="12" t="s">
        <v>129</v>
      </c>
      <c r="B231" s="113" t="s">
        <v>128</v>
      </c>
      <c r="C231" s="13" t="s">
        <v>164</v>
      </c>
      <c r="D231" s="13" t="s">
        <v>0</v>
      </c>
      <c r="E231" s="120">
        <f>E232+E234+E236+E239</f>
        <v>379481.00000000006</v>
      </c>
      <c r="F231" s="120">
        <f>F232+F234+F236+F239</f>
        <v>371014.80000000005</v>
      </c>
    </row>
    <row r="232" spans="1:6" ht="31.5">
      <c r="A232" s="25" t="s">
        <v>29</v>
      </c>
      <c r="B232" s="23" t="s">
        <v>128</v>
      </c>
      <c r="C232" s="23" t="s">
        <v>162</v>
      </c>
      <c r="D232" s="23"/>
      <c r="E232" s="39">
        <f>E233</f>
        <v>67183.7</v>
      </c>
      <c r="F232" s="39">
        <f>F233</f>
        <v>58717.5</v>
      </c>
    </row>
    <row r="233" spans="1:6" ht="47.25">
      <c r="A233" s="43" t="s">
        <v>12</v>
      </c>
      <c r="B233" s="45" t="s">
        <v>128</v>
      </c>
      <c r="C233" s="45" t="s">
        <v>162</v>
      </c>
      <c r="D233" s="45" t="s">
        <v>13</v>
      </c>
      <c r="E233" s="46">
        <v>67183.7</v>
      </c>
      <c r="F233" s="46">
        <v>58717.5</v>
      </c>
    </row>
    <row r="234" spans="1:8" ht="63">
      <c r="A234" s="43" t="s">
        <v>82</v>
      </c>
      <c r="B234" s="45" t="s">
        <v>128</v>
      </c>
      <c r="C234" s="45" t="s">
        <v>166</v>
      </c>
      <c r="D234" s="45"/>
      <c r="E234" s="10">
        <f>E235</f>
        <v>284279.9</v>
      </c>
      <c r="F234" s="10">
        <f>F235</f>
        <v>284279.9</v>
      </c>
      <c r="G234" s="124">
        <f>E234+E244</f>
        <v>725910.4</v>
      </c>
      <c r="H234">
        <v>725910.4</v>
      </c>
    </row>
    <row r="235" spans="1:6" ht="47.25">
      <c r="A235" s="43" t="s">
        <v>12</v>
      </c>
      <c r="B235" s="45" t="s">
        <v>128</v>
      </c>
      <c r="C235" s="45" t="s">
        <v>166</v>
      </c>
      <c r="D235" s="45" t="s">
        <v>13</v>
      </c>
      <c r="E235" s="46">
        <v>284279.9</v>
      </c>
      <c r="F235" s="46">
        <v>284279.9</v>
      </c>
    </row>
    <row r="236" spans="1:7" ht="110.25">
      <c r="A236" s="43" t="s">
        <v>81</v>
      </c>
      <c r="B236" s="45" t="s">
        <v>128</v>
      </c>
      <c r="C236" s="45" t="s">
        <v>167</v>
      </c>
      <c r="D236" s="45"/>
      <c r="E236" s="10">
        <f>E237+E238</f>
        <v>26188.399999999998</v>
      </c>
      <c r="F236" s="10">
        <f>F237+F238</f>
        <v>26188.399999999998</v>
      </c>
      <c r="G236">
        <v>26188.4</v>
      </c>
    </row>
    <row r="237" spans="1:6" ht="31.5">
      <c r="A237" s="43" t="s">
        <v>31</v>
      </c>
      <c r="B237" s="45" t="s">
        <v>128</v>
      </c>
      <c r="C237" s="45" t="s">
        <v>167</v>
      </c>
      <c r="D237" s="45" t="s">
        <v>19</v>
      </c>
      <c r="E237" s="46">
        <v>1425.1</v>
      </c>
      <c r="F237" s="46">
        <v>1425.1</v>
      </c>
    </row>
    <row r="238" spans="1:6" ht="47.25">
      <c r="A238" s="25" t="s">
        <v>12</v>
      </c>
      <c r="B238" s="23" t="s">
        <v>128</v>
      </c>
      <c r="C238" s="23" t="s">
        <v>167</v>
      </c>
      <c r="D238" s="23" t="s">
        <v>13</v>
      </c>
      <c r="E238" s="46">
        <v>24763.3</v>
      </c>
      <c r="F238" s="46">
        <v>24763.3</v>
      </c>
    </row>
    <row r="239" spans="1:8" ht="157.5">
      <c r="A239" s="60" t="s">
        <v>290</v>
      </c>
      <c r="B239" s="45" t="s">
        <v>128</v>
      </c>
      <c r="C239" s="45" t="s">
        <v>168</v>
      </c>
      <c r="D239" s="45"/>
      <c r="E239" s="39">
        <f>E240</f>
        <v>1829</v>
      </c>
      <c r="F239" s="39">
        <f>F240</f>
        <v>1829</v>
      </c>
      <c r="G239" s="124">
        <f>E239+E250+E255</f>
        <v>6059</v>
      </c>
      <c r="H239" s="177">
        <v>6059</v>
      </c>
    </row>
    <row r="240" spans="1:6" ht="31.5">
      <c r="A240" s="43" t="s">
        <v>31</v>
      </c>
      <c r="B240" s="45" t="s">
        <v>128</v>
      </c>
      <c r="C240" s="45" t="s">
        <v>168</v>
      </c>
      <c r="D240" s="45" t="s">
        <v>19</v>
      </c>
      <c r="E240" s="46">
        <v>1829</v>
      </c>
      <c r="F240" s="46">
        <v>1829</v>
      </c>
    </row>
    <row r="241" spans="1:6" ht="47.25">
      <c r="A241" s="12" t="s">
        <v>93</v>
      </c>
      <c r="B241" s="113" t="s">
        <v>128</v>
      </c>
      <c r="C241" s="13" t="s">
        <v>169</v>
      </c>
      <c r="D241" s="13" t="s">
        <v>0</v>
      </c>
      <c r="E241" s="120">
        <f>E242+E248+E250+E244+E246</f>
        <v>566565.2999999999</v>
      </c>
      <c r="F241" s="120">
        <f>F242+F248+F250+F244+F246</f>
        <v>549575.2999999999</v>
      </c>
    </row>
    <row r="242" spans="1:6" ht="31.5">
      <c r="A242" s="43" t="s">
        <v>29</v>
      </c>
      <c r="B242" s="45" t="s">
        <v>128</v>
      </c>
      <c r="C242" s="45" t="s">
        <v>170</v>
      </c>
      <c r="D242" s="45"/>
      <c r="E242" s="39">
        <f>E243</f>
        <v>105441.9</v>
      </c>
      <c r="F242" s="39">
        <f>F243</f>
        <v>88451.9</v>
      </c>
    </row>
    <row r="243" spans="1:6" ht="47.25">
      <c r="A243" s="43" t="s">
        <v>12</v>
      </c>
      <c r="B243" s="45" t="s">
        <v>128</v>
      </c>
      <c r="C243" s="45" t="s">
        <v>170</v>
      </c>
      <c r="D243" s="45" t="s">
        <v>13</v>
      </c>
      <c r="E243" s="46">
        <v>105441.9</v>
      </c>
      <c r="F243" s="46">
        <v>88451.9</v>
      </c>
    </row>
    <row r="244" spans="1:6" ht="63">
      <c r="A244" s="43" t="s">
        <v>82</v>
      </c>
      <c r="B244" s="45" t="s">
        <v>128</v>
      </c>
      <c r="C244" s="45" t="s">
        <v>172</v>
      </c>
      <c r="D244" s="45"/>
      <c r="E244" s="39">
        <f>E245</f>
        <v>441630.5</v>
      </c>
      <c r="F244" s="39">
        <f>F245</f>
        <v>441630.5</v>
      </c>
    </row>
    <row r="245" spans="1:6" ht="47.25">
      <c r="A245" s="43" t="s">
        <v>12</v>
      </c>
      <c r="B245" s="45" t="s">
        <v>128</v>
      </c>
      <c r="C245" s="45" t="s">
        <v>172</v>
      </c>
      <c r="D245" s="45" t="s">
        <v>13</v>
      </c>
      <c r="E245" s="46">
        <v>441630.5</v>
      </c>
      <c r="F245" s="46">
        <v>441630.5</v>
      </c>
    </row>
    <row r="246" spans="1:10" ht="78.75">
      <c r="A246" s="43" t="s">
        <v>141</v>
      </c>
      <c r="B246" s="45" t="s">
        <v>128</v>
      </c>
      <c r="C246" s="30" t="s">
        <v>270</v>
      </c>
      <c r="D246" s="45"/>
      <c r="E246" s="46">
        <f>E247</f>
        <v>15413.2</v>
      </c>
      <c r="F246" s="46">
        <f>F247</f>
        <v>15413.2</v>
      </c>
      <c r="G246">
        <v>15259.1</v>
      </c>
      <c r="H246">
        <v>15464.5</v>
      </c>
      <c r="J246" s="124">
        <f>E246-H246</f>
        <v>-51.29999999999927</v>
      </c>
    </row>
    <row r="247" spans="1:6" ht="47.25">
      <c r="A247" s="43" t="s">
        <v>12</v>
      </c>
      <c r="B247" s="45" t="s">
        <v>128</v>
      </c>
      <c r="C247" s="30" t="s">
        <v>270</v>
      </c>
      <c r="D247" s="45" t="s">
        <v>13</v>
      </c>
      <c r="E247" s="46">
        <f>15259.1+154.1</f>
        <v>15413.2</v>
      </c>
      <c r="F247" s="46">
        <f>15259.1+154.1</f>
        <v>15413.2</v>
      </c>
    </row>
    <row r="248" spans="1:6" ht="78.75">
      <c r="A248" s="43" t="s">
        <v>130</v>
      </c>
      <c r="B248" s="45" t="s">
        <v>128</v>
      </c>
      <c r="C248" s="45" t="s">
        <v>171</v>
      </c>
      <c r="D248" s="45"/>
      <c r="E248" s="39">
        <f>E249</f>
        <v>18.7</v>
      </c>
      <c r="F248" s="39">
        <f>F249</f>
        <v>18.7</v>
      </c>
    </row>
    <row r="249" spans="1:6" ht="31.5">
      <c r="A249" s="43" t="s">
        <v>31</v>
      </c>
      <c r="B249" s="45" t="s">
        <v>128</v>
      </c>
      <c r="C249" s="45" t="s">
        <v>171</v>
      </c>
      <c r="D249" s="45" t="s">
        <v>19</v>
      </c>
      <c r="E249" s="46">
        <v>18.7</v>
      </c>
      <c r="F249" s="46">
        <v>18.7</v>
      </c>
    </row>
    <row r="250" spans="1:6" ht="157.5">
      <c r="A250" s="60" t="s">
        <v>290</v>
      </c>
      <c r="B250" s="45" t="s">
        <v>128</v>
      </c>
      <c r="C250" s="45" t="s">
        <v>173</v>
      </c>
      <c r="D250" s="45"/>
      <c r="E250" s="39">
        <f>E251</f>
        <v>4061</v>
      </c>
      <c r="F250" s="39">
        <f>F251</f>
        <v>4061</v>
      </c>
    </row>
    <row r="251" spans="1:6" ht="31.5">
      <c r="A251" s="43" t="s">
        <v>31</v>
      </c>
      <c r="B251" s="45" t="s">
        <v>128</v>
      </c>
      <c r="C251" s="45" t="s">
        <v>173</v>
      </c>
      <c r="D251" s="45" t="s">
        <v>19</v>
      </c>
      <c r="E251" s="46">
        <v>4061</v>
      </c>
      <c r="F251" s="46">
        <v>4061</v>
      </c>
    </row>
    <row r="252" spans="1:6" ht="31.5">
      <c r="A252" s="12" t="s">
        <v>94</v>
      </c>
      <c r="B252" s="113" t="s">
        <v>128</v>
      </c>
      <c r="C252" s="13" t="s">
        <v>174</v>
      </c>
      <c r="D252" s="13" t="s">
        <v>0</v>
      </c>
      <c r="E252" s="120">
        <f>E253+E255</f>
        <v>32459.1</v>
      </c>
      <c r="F252" s="120">
        <f>F253+F255</f>
        <v>32198.8</v>
      </c>
    </row>
    <row r="253" spans="1:6" ht="31.5">
      <c r="A253" s="43" t="s">
        <v>29</v>
      </c>
      <c r="B253" s="45" t="s">
        <v>128</v>
      </c>
      <c r="C253" s="45" t="s">
        <v>175</v>
      </c>
      <c r="D253" s="45"/>
      <c r="E253" s="39">
        <f>E254</f>
        <v>32290.1</v>
      </c>
      <c r="F253" s="39">
        <f>F254</f>
        <v>32029.8</v>
      </c>
    </row>
    <row r="254" spans="1:6" ht="47.25">
      <c r="A254" s="43" t="s">
        <v>12</v>
      </c>
      <c r="B254" s="45" t="s">
        <v>128</v>
      </c>
      <c r="C254" s="45" t="s">
        <v>175</v>
      </c>
      <c r="D254" s="45" t="s">
        <v>13</v>
      </c>
      <c r="E254" s="46">
        <v>32290.1</v>
      </c>
      <c r="F254" s="46">
        <v>32029.8</v>
      </c>
    </row>
    <row r="255" spans="1:6" ht="157.5">
      <c r="A255" s="60" t="s">
        <v>290</v>
      </c>
      <c r="B255" s="45" t="s">
        <v>128</v>
      </c>
      <c r="C255" s="45" t="s">
        <v>176</v>
      </c>
      <c r="D255" s="45"/>
      <c r="E255" s="39">
        <f>E256</f>
        <v>169</v>
      </c>
      <c r="F255" s="39">
        <f>F256</f>
        <v>169</v>
      </c>
    </row>
    <row r="256" spans="1:8" ht="31.5">
      <c r="A256" s="43" t="s">
        <v>31</v>
      </c>
      <c r="B256" s="45" t="s">
        <v>128</v>
      </c>
      <c r="C256" s="45" t="s">
        <v>176</v>
      </c>
      <c r="D256" s="45" t="s">
        <v>19</v>
      </c>
      <c r="E256" s="46">
        <v>169</v>
      </c>
      <c r="F256" s="46">
        <v>169</v>
      </c>
      <c r="G256" s="124">
        <f>E256+E251+E240+E249+E183</f>
        <v>6684.9</v>
      </c>
      <c r="H256" s="124">
        <f>F256+F251+F240+F249+F183</f>
        <v>6684.9</v>
      </c>
    </row>
    <row r="257" spans="1:6" ht="47.25">
      <c r="A257" s="12" t="s">
        <v>95</v>
      </c>
      <c r="B257" s="113" t="s">
        <v>128</v>
      </c>
      <c r="C257" s="13" t="s">
        <v>184</v>
      </c>
      <c r="D257" s="13" t="s">
        <v>0</v>
      </c>
      <c r="E257" s="14">
        <f>E258</f>
        <v>3652.2</v>
      </c>
      <c r="F257" s="14">
        <f>F258</f>
        <v>3652.2</v>
      </c>
    </row>
    <row r="258" spans="1:6" ht="47.25">
      <c r="A258" s="43" t="s">
        <v>269</v>
      </c>
      <c r="B258" s="45" t="s">
        <v>128</v>
      </c>
      <c r="C258" s="45" t="s">
        <v>261</v>
      </c>
      <c r="D258" s="45"/>
      <c r="E258" s="46">
        <f>E259</f>
        <v>3652.2</v>
      </c>
      <c r="F258" s="46">
        <f>F259</f>
        <v>3652.2</v>
      </c>
    </row>
    <row r="259" spans="1:6" ht="47.25">
      <c r="A259" s="85" t="s">
        <v>12</v>
      </c>
      <c r="B259" s="45" t="s">
        <v>128</v>
      </c>
      <c r="C259" s="45" t="s">
        <v>261</v>
      </c>
      <c r="D259" s="45" t="s">
        <v>13</v>
      </c>
      <c r="E259" s="46">
        <f>2152.2+1500</f>
        <v>3652.2</v>
      </c>
      <c r="F259" s="46">
        <f>2152.2+1500</f>
        <v>3652.2</v>
      </c>
    </row>
    <row r="260" spans="1:6" ht="47.25">
      <c r="A260" s="12" t="s">
        <v>333</v>
      </c>
      <c r="B260" s="113" t="s">
        <v>128</v>
      </c>
      <c r="C260" s="13" t="s">
        <v>177</v>
      </c>
      <c r="D260" s="13" t="s">
        <v>0</v>
      </c>
      <c r="E260" s="173">
        <f>E261+E265</f>
        <v>60512.6</v>
      </c>
      <c r="F260" s="173">
        <f>F261+F265</f>
        <v>61530.1</v>
      </c>
    </row>
    <row r="261" spans="1:6" ht="47.25">
      <c r="A261" s="43" t="s">
        <v>16</v>
      </c>
      <c r="B261" s="45" t="s">
        <v>128</v>
      </c>
      <c r="C261" s="45" t="s">
        <v>178</v>
      </c>
      <c r="D261" s="45"/>
      <c r="E261" s="40">
        <f>E262+E263+E264</f>
        <v>30854.1</v>
      </c>
      <c r="F261" s="40">
        <f>F262+F263+F264</f>
        <v>30854.1</v>
      </c>
    </row>
    <row r="262" spans="1:6" ht="94.5">
      <c r="A262" s="43" t="s">
        <v>17</v>
      </c>
      <c r="B262" s="45" t="s">
        <v>128</v>
      </c>
      <c r="C262" s="45" t="s">
        <v>178</v>
      </c>
      <c r="D262" s="45" t="s">
        <v>18</v>
      </c>
      <c r="E262" s="46">
        <v>26241.6</v>
      </c>
      <c r="F262" s="46">
        <v>26241.6</v>
      </c>
    </row>
    <row r="263" spans="1:6" ht="31.5">
      <c r="A263" s="43" t="s">
        <v>15</v>
      </c>
      <c r="B263" s="45" t="s">
        <v>128</v>
      </c>
      <c r="C263" s="45" t="s">
        <v>178</v>
      </c>
      <c r="D263" s="45" t="s">
        <v>10</v>
      </c>
      <c r="E263" s="46">
        <v>4376.9</v>
      </c>
      <c r="F263" s="46">
        <v>4376.9</v>
      </c>
    </row>
    <row r="264" spans="1:6" ht="15.75">
      <c r="A264" s="80" t="s">
        <v>11</v>
      </c>
      <c r="B264" s="45" t="s">
        <v>128</v>
      </c>
      <c r="C264" s="45" t="s">
        <v>178</v>
      </c>
      <c r="D264" s="45" t="s">
        <v>14</v>
      </c>
      <c r="E264" s="46">
        <v>235.6</v>
      </c>
      <c r="F264" s="46">
        <v>235.6</v>
      </c>
    </row>
    <row r="265" spans="1:6" ht="31.5">
      <c r="A265" s="43" t="s">
        <v>34</v>
      </c>
      <c r="B265" s="45" t="s">
        <v>128</v>
      </c>
      <c r="C265" s="45" t="s">
        <v>179</v>
      </c>
      <c r="D265" s="45"/>
      <c r="E265" s="40">
        <f>E266+E267</f>
        <v>29658.5</v>
      </c>
      <c r="F265" s="40">
        <f>F266+F267</f>
        <v>30676</v>
      </c>
    </row>
    <row r="266" spans="1:6" ht="94.5">
      <c r="A266" s="43" t="s">
        <v>17</v>
      </c>
      <c r="B266" s="45" t="s">
        <v>128</v>
      </c>
      <c r="C266" s="45" t="s">
        <v>179</v>
      </c>
      <c r="D266" s="45" t="s">
        <v>18</v>
      </c>
      <c r="E266" s="46">
        <v>28151.3</v>
      </c>
      <c r="F266" s="46">
        <v>29168.8</v>
      </c>
    </row>
    <row r="267" spans="1:6" ht="31.5">
      <c r="A267" s="43" t="s">
        <v>15</v>
      </c>
      <c r="B267" s="45" t="s">
        <v>128</v>
      </c>
      <c r="C267" s="45" t="s">
        <v>179</v>
      </c>
      <c r="D267" s="45" t="s">
        <v>10</v>
      </c>
      <c r="E267" s="46">
        <v>1507.2</v>
      </c>
      <c r="F267" s="46">
        <v>1507.2</v>
      </c>
    </row>
    <row r="268" spans="1:6" ht="31.5">
      <c r="A268" s="35" t="s">
        <v>132</v>
      </c>
      <c r="B268" s="36" t="s">
        <v>133</v>
      </c>
      <c r="C268" s="101"/>
      <c r="D268" s="111"/>
      <c r="E268" s="34">
        <f>E269+E275</f>
        <v>85738.7</v>
      </c>
      <c r="F268" s="34">
        <f>F269+F275</f>
        <v>102425.5</v>
      </c>
    </row>
    <row r="269" spans="1:6" ht="47.25">
      <c r="A269" s="102" t="s">
        <v>97</v>
      </c>
      <c r="B269" s="115" t="s">
        <v>133</v>
      </c>
      <c r="C269" s="96" t="s">
        <v>212</v>
      </c>
      <c r="D269" s="96" t="s">
        <v>0</v>
      </c>
      <c r="E269" s="103">
        <f>E270</f>
        <v>19247.699999999997</v>
      </c>
      <c r="F269" s="103">
        <f>F270</f>
        <v>19316.5</v>
      </c>
    </row>
    <row r="270" spans="1:6" ht="47.25">
      <c r="A270" s="12" t="s">
        <v>98</v>
      </c>
      <c r="B270" s="104" t="s">
        <v>133</v>
      </c>
      <c r="C270" s="13" t="s">
        <v>213</v>
      </c>
      <c r="D270" s="13" t="s">
        <v>0</v>
      </c>
      <c r="E270" s="14">
        <f>E271</f>
        <v>19247.699999999997</v>
      </c>
      <c r="F270" s="14">
        <f>F271</f>
        <v>19316.5</v>
      </c>
    </row>
    <row r="271" spans="1:6" ht="47.25">
      <c r="A271" s="167" t="s">
        <v>16</v>
      </c>
      <c r="B271" s="45" t="s">
        <v>133</v>
      </c>
      <c r="C271" s="45" t="s">
        <v>214</v>
      </c>
      <c r="D271" s="23"/>
      <c r="E271" s="22">
        <f>SUM(E272:E274)</f>
        <v>19247.699999999997</v>
      </c>
      <c r="F271" s="22">
        <f>SUM(F272:F274)</f>
        <v>19316.5</v>
      </c>
    </row>
    <row r="272" spans="1:6" ht="94.5">
      <c r="A272" s="58" t="s">
        <v>17</v>
      </c>
      <c r="B272" s="45" t="s">
        <v>133</v>
      </c>
      <c r="C272" s="45" t="s">
        <v>214</v>
      </c>
      <c r="D272" s="45" t="s">
        <v>18</v>
      </c>
      <c r="E272" s="22">
        <f>18177.7-175.9</f>
        <v>18001.8</v>
      </c>
      <c r="F272" s="22">
        <f>18388.5-308.6</f>
        <v>18079.9</v>
      </c>
    </row>
    <row r="273" spans="1:6" ht="31.5">
      <c r="A273" s="48" t="s">
        <v>15</v>
      </c>
      <c r="B273" s="45" t="s">
        <v>133</v>
      </c>
      <c r="C273" s="45" t="s">
        <v>214</v>
      </c>
      <c r="D273" s="45" t="s">
        <v>10</v>
      </c>
      <c r="E273" s="22">
        <f>1215.9+6.7</f>
        <v>1222.6000000000001</v>
      </c>
      <c r="F273" s="22">
        <f>1206.7+6.9</f>
        <v>1213.6000000000001</v>
      </c>
    </row>
    <row r="274" spans="1:6" ht="15.75">
      <c r="A274" s="80" t="s">
        <v>11</v>
      </c>
      <c r="B274" s="45" t="s">
        <v>133</v>
      </c>
      <c r="C274" s="45" t="s">
        <v>214</v>
      </c>
      <c r="D274" s="45" t="s">
        <v>14</v>
      </c>
      <c r="E274" s="22">
        <v>23.3</v>
      </c>
      <c r="F274" s="22">
        <v>23</v>
      </c>
    </row>
    <row r="275" spans="1:6" ht="31.5">
      <c r="A275" s="95" t="s">
        <v>35</v>
      </c>
      <c r="B275" s="97" t="s">
        <v>133</v>
      </c>
      <c r="C275" s="97" t="s">
        <v>148</v>
      </c>
      <c r="D275" s="97" t="s">
        <v>0</v>
      </c>
      <c r="E275" s="98">
        <f>E276+E278+E280+E282+E284+E286+E288+E294+E290+E292</f>
        <v>66491</v>
      </c>
      <c r="F275" s="98">
        <f>F276+F278+F280+F282+F284+F286+F288+F294+F290+F292</f>
        <v>83109</v>
      </c>
    </row>
    <row r="276" spans="1:6" ht="47.25">
      <c r="A276" s="174" t="s">
        <v>53</v>
      </c>
      <c r="B276" s="45" t="s">
        <v>133</v>
      </c>
      <c r="C276" s="45" t="s">
        <v>146</v>
      </c>
      <c r="D276" s="23"/>
      <c r="E276" s="46">
        <f>E277</f>
        <v>1262</v>
      </c>
      <c r="F276" s="46">
        <f>F277</f>
        <v>1309.3</v>
      </c>
    </row>
    <row r="277" spans="1:6" ht="15.75">
      <c r="A277" s="49" t="s">
        <v>48</v>
      </c>
      <c r="B277" s="45" t="s">
        <v>133</v>
      </c>
      <c r="C277" s="45" t="s">
        <v>146</v>
      </c>
      <c r="D277" s="45" t="s">
        <v>49</v>
      </c>
      <c r="E277" s="46">
        <v>1262</v>
      </c>
      <c r="F277" s="46">
        <v>1309.3</v>
      </c>
    </row>
    <row r="278" spans="1:6" ht="78.75">
      <c r="A278" s="86" t="s">
        <v>52</v>
      </c>
      <c r="B278" s="45" t="s">
        <v>133</v>
      </c>
      <c r="C278" s="45" t="s">
        <v>147</v>
      </c>
      <c r="D278" s="23"/>
      <c r="E278" s="46">
        <f>E279</f>
        <v>128.9</v>
      </c>
      <c r="F278" s="46">
        <f>F279</f>
        <v>128.9</v>
      </c>
    </row>
    <row r="279" spans="1:6" ht="15.75">
      <c r="A279" s="49" t="s">
        <v>48</v>
      </c>
      <c r="B279" s="45" t="s">
        <v>133</v>
      </c>
      <c r="C279" s="45" t="s">
        <v>147</v>
      </c>
      <c r="D279" s="45" t="s">
        <v>49</v>
      </c>
      <c r="E279" s="46">
        <v>128.9</v>
      </c>
      <c r="F279" s="46">
        <v>128.9</v>
      </c>
    </row>
    <row r="280" spans="1:6" ht="126">
      <c r="A280" s="90" t="s">
        <v>284</v>
      </c>
      <c r="B280" s="45" t="s">
        <v>133</v>
      </c>
      <c r="C280" s="54" t="s">
        <v>151</v>
      </c>
      <c r="D280" s="55"/>
      <c r="E280" s="51">
        <f>E281</f>
        <v>3</v>
      </c>
      <c r="F280" s="51">
        <f>F281</f>
        <v>3</v>
      </c>
    </row>
    <row r="281" spans="1:6" ht="31.5">
      <c r="A281" s="57" t="s">
        <v>15</v>
      </c>
      <c r="B281" s="45" t="s">
        <v>133</v>
      </c>
      <c r="C281" s="54" t="s">
        <v>151</v>
      </c>
      <c r="D281" s="55">
        <v>200</v>
      </c>
      <c r="E281" s="46">
        <v>3</v>
      </c>
      <c r="F281" s="46">
        <v>3</v>
      </c>
    </row>
    <row r="282" spans="1:6" ht="252">
      <c r="A282" s="87" t="s">
        <v>285</v>
      </c>
      <c r="B282" s="45" t="s">
        <v>133</v>
      </c>
      <c r="C282" s="116" t="s">
        <v>152</v>
      </c>
      <c r="D282" s="117"/>
      <c r="E282" s="51">
        <f>E283</f>
        <v>3</v>
      </c>
      <c r="F282" s="51">
        <f>F283</f>
        <v>3</v>
      </c>
    </row>
    <row r="283" spans="1:6" ht="31.5">
      <c r="A283" s="57" t="s">
        <v>15</v>
      </c>
      <c r="B283" s="45" t="s">
        <v>133</v>
      </c>
      <c r="C283" s="116" t="s">
        <v>152</v>
      </c>
      <c r="D283" s="118">
        <v>200</v>
      </c>
      <c r="E283" s="46">
        <v>3</v>
      </c>
      <c r="F283" s="46">
        <v>3</v>
      </c>
    </row>
    <row r="284" spans="1:6" ht="31.5">
      <c r="A284" s="24" t="s">
        <v>50</v>
      </c>
      <c r="B284" s="45" t="s">
        <v>133</v>
      </c>
      <c r="C284" s="116" t="s">
        <v>153</v>
      </c>
      <c r="D284" s="52"/>
      <c r="E284" s="51">
        <f>E285</f>
        <v>1578.7</v>
      </c>
      <c r="F284" s="51">
        <f>F285</f>
        <v>1549</v>
      </c>
    </row>
    <row r="285" spans="1:6" ht="15.75">
      <c r="A285" s="50" t="s">
        <v>48</v>
      </c>
      <c r="B285" s="45" t="s">
        <v>133</v>
      </c>
      <c r="C285" s="116" t="s">
        <v>153</v>
      </c>
      <c r="D285" s="45" t="s">
        <v>49</v>
      </c>
      <c r="E285" s="51">
        <v>1578.7</v>
      </c>
      <c r="F285" s="51">
        <v>1549</v>
      </c>
    </row>
    <row r="286" spans="1:6" ht="135">
      <c r="A286" s="88" t="s">
        <v>286</v>
      </c>
      <c r="B286" s="45" t="s">
        <v>133</v>
      </c>
      <c r="C286" s="116" t="s">
        <v>154</v>
      </c>
      <c r="D286" s="53"/>
      <c r="E286" s="51">
        <f>E287</f>
        <v>178.2</v>
      </c>
      <c r="F286" s="51">
        <f>F287</f>
        <v>178.2</v>
      </c>
    </row>
    <row r="287" spans="1:6" ht="15.75">
      <c r="A287" s="50" t="s">
        <v>48</v>
      </c>
      <c r="B287" s="45" t="s">
        <v>133</v>
      </c>
      <c r="C287" s="116" t="s">
        <v>154</v>
      </c>
      <c r="D287" s="45" t="s">
        <v>49</v>
      </c>
      <c r="E287" s="46">
        <f>69.4+108.8</f>
        <v>178.2</v>
      </c>
      <c r="F287" s="46">
        <f>69.4+108.8</f>
        <v>178.2</v>
      </c>
    </row>
    <row r="288" spans="1:6" ht="180">
      <c r="A288" s="175" t="s">
        <v>280</v>
      </c>
      <c r="B288" s="45" t="s">
        <v>133</v>
      </c>
      <c r="C288" s="116" t="s">
        <v>155</v>
      </c>
      <c r="D288" s="53"/>
      <c r="E288" s="51">
        <f>E289</f>
        <v>7</v>
      </c>
      <c r="F288" s="51">
        <f>F289</f>
        <v>7</v>
      </c>
    </row>
    <row r="289" spans="1:6" ht="31.5">
      <c r="A289" s="50" t="s">
        <v>15</v>
      </c>
      <c r="B289" s="45" t="s">
        <v>133</v>
      </c>
      <c r="C289" s="116" t="s">
        <v>155</v>
      </c>
      <c r="D289" s="45" t="s">
        <v>10</v>
      </c>
      <c r="E289" s="46">
        <f>3.5+3.5</f>
        <v>7</v>
      </c>
      <c r="F289" s="46">
        <f>3.5+3.5</f>
        <v>7</v>
      </c>
    </row>
    <row r="290" spans="1:6" ht="47.25">
      <c r="A290" s="24" t="s">
        <v>134</v>
      </c>
      <c r="B290" s="45" t="s">
        <v>133</v>
      </c>
      <c r="C290" s="45" t="s">
        <v>149</v>
      </c>
      <c r="D290" s="45" t="s">
        <v>0</v>
      </c>
      <c r="E290" s="51">
        <f>E291</f>
        <v>3400</v>
      </c>
      <c r="F290" s="51">
        <f>F291</f>
        <v>3200</v>
      </c>
    </row>
    <row r="291" spans="1:6" ht="15.75">
      <c r="A291" s="50" t="s">
        <v>48</v>
      </c>
      <c r="B291" s="45" t="s">
        <v>133</v>
      </c>
      <c r="C291" s="45" t="s">
        <v>149</v>
      </c>
      <c r="D291" s="45" t="s">
        <v>49</v>
      </c>
      <c r="E291" s="51">
        <v>3400</v>
      </c>
      <c r="F291" s="51">
        <v>3200</v>
      </c>
    </row>
    <row r="292" spans="1:6" ht="31.5">
      <c r="A292" s="86" t="s">
        <v>51</v>
      </c>
      <c r="B292" s="45" t="s">
        <v>133</v>
      </c>
      <c r="C292" s="45" t="s">
        <v>150</v>
      </c>
      <c r="D292" s="52"/>
      <c r="E292" s="51">
        <f>E293</f>
        <v>17337.6</v>
      </c>
      <c r="F292" s="51">
        <f>F293</f>
        <v>17256.7</v>
      </c>
    </row>
    <row r="293" spans="1:6" ht="15.75">
      <c r="A293" s="50" t="s">
        <v>48</v>
      </c>
      <c r="B293" s="45" t="s">
        <v>133</v>
      </c>
      <c r="C293" s="45" t="s">
        <v>150</v>
      </c>
      <c r="D293" s="45" t="s">
        <v>49</v>
      </c>
      <c r="E293" s="46">
        <v>17337.6</v>
      </c>
      <c r="F293" s="46">
        <v>17256.7</v>
      </c>
    </row>
    <row r="294" spans="1:6" ht="31.5">
      <c r="A294" s="166" t="s">
        <v>327</v>
      </c>
      <c r="B294" s="45" t="s">
        <v>133</v>
      </c>
      <c r="C294" s="17" t="s">
        <v>328</v>
      </c>
      <c r="D294" s="160"/>
      <c r="E294" s="176">
        <f>E295</f>
        <v>42592.6</v>
      </c>
      <c r="F294" s="176">
        <f>F295</f>
        <v>59473.9</v>
      </c>
    </row>
    <row r="295" spans="1:6" ht="15.75">
      <c r="A295" s="47" t="s">
        <v>11</v>
      </c>
      <c r="B295" s="45" t="s">
        <v>133</v>
      </c>
      <c r="C295" s="17" t="s">
        <v>328</v>
      </c>
      <c r="D295" s="160">
        <v>800</v>
      </c>
      <c r="E295" s="46">
        <f>19304+20000+3288.6</f>
        <v>42592.6</v>
      </c>
      <c r="F295" s="46">
        <f>36508+20000+2965.9</f>
        <v>59473.9</v>
      </c>
    </row>
  </sheetData>
  <sheetProtection/>
  <autoFilter ref="A7:F295"/>
  <mergeCells count="7">
    <mergeCell ref="C1:F1"/>
    <mergeCell ref="C2:F2"/>
    <mergeCell ref="A4:F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2017-12-20T10:07:05Z</cp:lastPrinted>
  <dcterms:created xsi:type="dcterms:W3CDTF">2013-10-14T07:03:00Z</dcterms:created>
  <dcterms:modified xsi:type="dcterms:W3CDTF">2017-12-20T10:10:34Z</dcterms:modified>
  <cp:category/>
  <cp:version/>
  <cp:contentType/>
  <cp:contentStatus/>
</cp:coreProperties>
</file>