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410" windowWidth="14940" windowHeight="8010" activeTab="0"/>
  </bookViews>
  <sheets>
    <sheet name="2017 год Приложение 3" sheetId="1" r:id="rId1"/>
    <sheet name="2018-2019 годы Приложение 4" sheetId="2" r:id="rId2"/>
    <sheet name="2017 год Приложение  5" sheetId="3" r:id="rId3"/>
    <sheet name="2018-2019 годы Приложение 6" sheetId="4" r:id="rId4"/>
  </sheets>
  <definedNames>
    <definedName name="Z_0038477C_1696_417A_9719_6E9CC22618B4_.wvu.FilterData" localSheetId="1" hidden="1">'2018-2019 годы Приложение 4'!$A$12:$H$255</definedName>
    <definedName name="Z_05436EAD_0453_445C_AAB7_9532A20E8C45_.wvu.FilterData" localSheetId="2" hidden="1">'2017 год Приложение  5'!$A$10:$K$376</definedName>
    <definedName name="Z_05436EAD_0453_445C_AAB7_9532A20E8C45_.wvu.FilterData" localSheetId="0" hidden="1">'2017 год Приложение 3'!$A$10:$J$355</definedName>
    <definedName name="Z_05436EAD_0453_445C_AAB7_9532A20E8C45_.wvu.FilterData" localSheetId="1" hidden="1">'2018-2019 годы Приложение 4'!$A$10:$L$268</definedName>
    <definedName name="Z_05436EAD_0453_445C_AAB7_9532A20E8C45_.wvu.FilterData" localSheetId="3" hidden="1">'2018-2019 годы Приложение 6'!$A$10:$K$10</definedName>
    <definedName name="Z_0716348E_E5A1_49BF_9EA9_22865FC05A43_.wvu.FilterData" localSheetId="2" hidden="1">'2017 год Приложение  5'!$A$11:$E$376</definedName>
    <definedName name="Z_0716348E_E5A1_49BF_9EA9_22865FC05A43_.wvu.FilterData" localSheetId="3" hidden="1">'2018-2019 годы Приложение 6'!$A$11:$F$285</definedName>
    <definedName name="Z_0CFE7E40_53CB_4F78_8BC0_30B076713ABD_.wvu.FilterData" localSheetId="0" hidden="1">'2017 год Приложение 3'!$A$11:$J$355</definedName>
    <definedName name="Z_0F4CAF65_BF9F_4957_91A1_42FC7A108123_.wvu.FilterData" localSheetId="1" hidden="1">'2018-2019 годы Приложение 4'!$A$12:$H$255</definedName>
    <definedName name="Z_1AA1C7E8_9431_413E_AEE6_AFCA81CFD471_.wvu.FilterData" localSheetId="2" hidden="1">'2017 год Приложение  5'!$A$10:$K$376</definedName>
    <definedName name="Z_1C2CBEA6_B1D6_4CFC_89E4_B92BD2AE5C55_.wvu.FilterData" localSheetId="2" hidden="1">'2017 год Приложение  5'!$A$11:$E$11</definedName>
    <definedName name="Z_1D4844C0_BD3C_44AC_A2A8_EA904FDD9E4D_.wvu.FilterData" localSheetId="3" hidden="1">'2018-2019 годы Приложение 6'!$A$11:$K$285</definedName>
    <definedName name="Z_1E00A9CD_B75D_4344_8689_CF1FDB6765FF_.wvu.FilterData" localSheetId="2" hidden="1">'2017 год Приложение  5'!$A$10:$K$376</definedName>
    <definedName name="Z_20A13DD1_7173_4432_8F1D_5127F78A7FC1_.wvu.FilterData" localSheetId="0" hidden="1">'2017 год Приложение 3'!$A$11:$J$355</definedName>
    <definedName name="Z_255C6B67_D096_41E9_BC2F_9E2EF7DC0ADD_.wvu.FilterData" localSheetId="2" hidden="1">'2017 год Приложение  5'!$A$11:$E$376</definedName>
    <definedName name="Z_255C6B67_D096_41E9_BC2F_9E2EF7DC0ADD_.wvu.FilterData" localSheetId="3" hidden="1">'2018-2019 годы Приложение 6'!$A$11:$F$285</definedName>
    <definedName name="Z_28EE3EBE_191C_4492_B285_F87B606971F7_.wvu.FilterData" localSheetId="2" hidden="1">'2017 год Приложение  5'!$A$10:$K$376</definedName>
    <definedName name="Z_29F890E0_C9E7_42D5_82BF_281E463A6F97_.wvu.FilterData" localSheetId="0" hidden="1">'2017 год Приложение 3'!$A$12:$J$291</definedName>
    <definedName name="Z_29F890E0_C9E7_42D5_82BF_281E463A6F97_.wvu.FilterData" localSheetId="1" hidden="1">'2018-2019 годы Приложение 4'!$A$12:$H$255</definedName>
    <definedName name="Z_2B5903EA_C582_447F_AE1E_0069BE6A20DA_.wvu.FilterData" localSheetId="2" hidden="1">'2017 год Приложение  5'!$A$10:$K$376</definedName>
    <definedName name="Z_2B5903EA_C582_447F_AE1E_0069BE6A20DA_.wvu.FilterData" localSheetId="0" hidden="1">'2017 год Приложение 3'!$A$10:$J$355</definedName>
    <definedName name="Z_2B5903EA_C582_447F_AE1E_0069BE6A20DA_.wvu.FilterData" localSheetId="1" hidden="1">'2018-2019 годы Приложение 4'!$A$10:$L$268</definedName>
    <definedName name="Z_2B5903EA_C582_447F_AE1E_0069BE6A20DA_.wvu.FilterData" localSheetId="3" hidden="1">'2018-2019 годы Приложение 6'!$A$13:$K$285</definedName>
    <definedName name="Z_2C8748C9_2E71_4C69_94DE_87D1C2F1495D_.wvu.FilterData" localSheetId="2" hidden="1">'2017 год Приложение  5'!$A$10:$K$376</definedName>
    <definedName name="Z_2C8748C9_2E71_4C69_94DE_87D1C2F1495D_.wvu.FilterData" localSheetId="0" hidden="1">'2017 год Приложение 3'!$A$10:$J$355</definedName>
    <definedName name="Z_2F4E7589_BB9E_4EE8_9FB7_7E262394E878_.wvu.FilterData" localSheetId="2" hidden="1">'2017 год Приложение  5'!$A$10:$K$376</definedName>
    <definedName name="Z_2F4E7589_BB9E_4EE8_9FB7_7E262394E878_.wvu.FilterData" localSheetId="0" hidden="1">'2017 год Приложение 3'!$A$10:$J$355</definedName>
    <definedName name="Z_2F4E7589_BB9E_4EE8_9FB7_7E262394E878_.wvu.FilterData" localSheetId="1" hidden="1">'2018-2019 годы Приложение 4'!$A$10:$L$268</definedName>
    <definedName name="Z_2F4E7589_BB9E_4EE8_9FB7_7E262394E878_.wvu.FilterData" localSheetId="3" hidden="1">'2018-2019 годы Приложение 6'!$A$13:$K$285</definedName>
    <definedName name="Z_3011A347_4FEE_45EE_A3D2_6E9495927AC2_.wvu.FilterData" localSheetId="0" hidden="1">'2017 год Приложение 3'!$A$11:$J$355</definedName>
    <definedName name="Z_3011A347_4FEE_45EE_A3D2_6E9495927AC2_.wvu.FilterData" localSheetId="1" hidden="1">'2018-2019 годы Приложение 4'!$A$11:$I$268</definedName>
    <definedName name="Z_31304256_DFD3_482B_B984_BC9517A67CAB_.wvu.FilterData" localSheetId="0" hidden="1">'2017 год Приложение 3'!$A$12:$J$291</definedName>
    <definedName name="Z_31304256_DFD3_482B_B984_BC9517A67CAB_.wvu.FilterData" localSheetId="1" hidden="1">'2018-2019 годы Приложение 4'!$A$12:$H$255</definedName>
    <definedName name="Z_326281D8_1458_43AD_995C_40833A4FF9F7_.wvu.FilterData" localSheetId="2" hidden="1">'2017 год Приложение  5'!$A$11:$K$376</definedName>
    <definedName name="Z_372AE423_B16C_4226_B887_6F875638DB23_.wvu.FilterData" localSheetId="2" hidden="1">'2017 год Приложение  5'!$A$11:$E$376</definedName>
    <definedName name="Z_372AE423_B16C_4226_B887_6F875638DB23_.wvu.FilterData" localSheetId="0" hidden="1">'2017 год Приложение 3'!$A$11:$J$355</definedName>
    <definedName name="Z_372AE423_B16C_4226_B887_6F875638DB23_.wvu.FilterData" localSheetId="1" hidden="1">'2018-2019 годы Приложение 4'!$A$11:$I$268</definedName>
    <definedName name="Z_372AE423_B16C_4226_B887_6F875638DB23_.wvu.FilterData" localSheetId="3" hidden="1">'2018-2019 годы Приложение 6'!$A$11:$F$285</definedName>
    <definedName name="Z_3DD74414_5CAB_495E_9125_A70EBFC442AF_.wvu.FilterData" localSheetId="2" hidden="1">'2017 год Приложение  5'!$A$12:$K$376</definedName>
    <definedName name="Z_3E6C3B2B_9BE5_4A89_A297_56EDE963DDC1_.wvu.FilterData" localSheetId="2" hidden="1">'2017 год Приложение  5'!$A$11:$K$376</definedName>
    <definedName name="Z_3F313A6C_4796_49DF_9C11_D110C8E222E8_.wvu.FilterData" localSheetId="2" hidden="1">'2017 год Приложение  5'!$A$11:$E$11</definedName>
    <definedName name="Z_427AE314_3976_4058_892A_5851309CCB98_.wvu.FilterData" localSheetId="2" hidden="1">'2017 год Приложение  5'!$A$10:$K$376</definedName>
    <definedName name="Z_427AE314_3976_4058_892A_5851309CCB98_.wvu.FilterData" localSheetId="0" hidden="1">'2017 год Приложение 3'!$A$10:$J$355</definedName>
    <definedName name="Z_43823885_114F_435D_A47D_D3CA76F33AAB_.wvu.FilterData" localSheetId="0" hidden="1">'2017 год Приложение 3'!$A$12:$D$260</definedName>
    <definedName name="Z_43823885_114F_435D_A47D_D3CA76F33AAB_.wvu.FilterData" localSheetId="1" hidden="1">'2018-2019 годы Приложение 4'!$A$11:$E$211</definedName>
    <definedName name="Z_467F0D3D_0B71_4362_9E4C_6C954DC8A15D_.wvu.FilterData" localSheetId="2" hidden="1">'2017 год Приложение  5'!$A$12:$K$376</definedName>
    <definedName name="Z_48336C08_94FE_4074_AC8A_EA8B237AD038_.wvu.FilterData" localSheetId="2" hidden="1">'2017 год Приложение  5'!$A$11:$E$376</definedName>
    <definedName name="Z_48336C08_94FE_4074_AC8A_EA8B237AD038_.wvu.FilterData" localSheetId="0" hidden="1">'2017 год Приложение 3'!$A$11:$J$355</definedName>
    <definedName name="Z_48336C08_94FE_4074_AC8A_EA8B237AD038_.wvu.FilterData" localSheetId="1" hidden="1">'2018-2019 годы Приложение 4'!$A$11:$I$268</definedName>
    <definedName name="Z_48336C08_94FE_4074_AC8A_EA8B237AD038_.wvu.FilterData" localSheetId="3" hidden="1">'2018-2019 годы Приложение 6'!$A$11:$F$285</definedName>
    <definedName name="Z_4B4FD35A_9469_4FE1_882E_85989A878F33_.wvu.FilterData" localSheetId="2" hidden="1">'2017 год Приложение  5'!$A$11:$E$11</definedName>
    <definedName name="Z_4B6C104C_E823_4230_B8E7_837634FD5851_.wvu.FilterData" localSheetId="2" hidden="1">'2017 год Приложение  5'!$A$11:$K$376</definedName>
    <definedName name="Z_4B6C104C_E823_4230_B8E7_837634FD5851_.wvu.FilterData" localSheetId="0" hidden="1">'2017 год Приложение 3'!$A$11:$J$355</definedName>
    <definedName name="Z_4B6C104C_E823_4230_B8E7_837634FD5851_.wvu.FilterData" localSheetId="1" hidden="1">'2018-2019 годы Приложение 4'!$A$11:$I$268</definedName>
    <definedName name="Z_4B6C104C_E823_4230_B8E7_837634FD5851_.wvu.FilterData" localSheetId="3" hidden="1">'2018-2019 годы Приложение 6'!$A$11:$K$285</definedName>
    <definedName name="Z_4CC13233_2272_48EC_B93B_D629C6380523_.wvu.FilterData" localSheetId="2" hidden="1">'2017 год Приложение  5'!$A$10:$K$376</definedName>
    <definedName name="Z_4CC13233_2272_48EC_B93B_D629C6380523_.wvu.FilterData" localSheetId="0" hidden="1">'2017 год Приложение 3'!$A$10:$J$355</definedName>
    <definedName name="Z_4D3648C3_6F57_4DAB_9EA5_7A2AB6A90FF8_.wvu.FilterData" localSheetId="2" hidden="1">'2017 год Приложение  5'!$A$11:$K$376</definedName>
    <definedName name="Z_4D3648C3_6F57_4DAB_9EA5_7A2AB6A90FF8_.wvu.FilterData" localSheetId="1" hidden="1">'2018-2019 годы Приложение 4'!$A$11:$I$268</definedName>
    <definedName name="Z_4E1C3345_197A_4EB5_ACB4_F9888915535C_.wvu.FilterData" localSheetId="0" hidden="1">'2017 год Приложение 3'!$A$11:$J$355</definedName>
    <definedName name="Z_4E1C3345_197A_4EB5_ACB4_F9888915535C_.wvu.FilterData" localSheetId="1" hidden="1">'2018-2019 годы Приложение 4'!$A$11:$I$268</definedName>
    <definedName name="Z_51B46B97_55CA_4B76_BFE3_11ABFF98CFC6_.wvu.FilterData" localSheetId="2" hidden="1">'2017 год Приложение  5'!$A$11:$E$372</definedName>
    <definedName name="Z_51B46B97_55CA_4B76_BFE3_11ABFF98CFC6_.wvu.FilterData" localSheetId="3" hidden="1">'2018-2019 годы Приложение 6'!$A$11:$F$285</definedName>
    <definedName name="Z_539E4347_8C7F_44D4_9505_98849C03138E_.wvu.FilterData" localSheetId="0" hidden="1">'2017 год Приложение 3'!$A$10:$J$291</definedName>
    <definedName name="Z_539E4347_8C7F_44D4_9505_98849C03138E_.wvu.FilterData" localSheetId="1" hidden="1">'2018-2019 годы Приложение 4'!$A$11:$I$255</definedName>
    <definedName name="Z_55ADA995_3354_4F19_B2FA_4CB4ECB5834D_.wvu.FilterData" localSheetId="0" hidden="1">'2017 год Приложение 3'!$A$12:$D$260</definedName>
    <definedName name="Z_55DA37AB_A044_436B_BE45_A4BEAD7A319B_.wvu.FilterData" localSheetId="3" hidden="1">'2018-2019 годы Приложение 6'!$A$11:$F$285</definedName>
    <definedName name="Z_5752EBC4_0B49_4536_8B00_E9C01ED1A121_.wvu.FilterData" localSheetId="2" hidden="1">'2017 год Приложение  5'!$A$11:$J$376</definedName>
    <definedName name="Z_5752EBC4_0B49_4536_8B00_E9C01ED1A121_.wvu.FilterData" localSheetId="0" hidden="1">'2017 год Приложение 3'!$A$11:$J$355</definedName>
    <definedName name="Z_5752EBC4_0B49_4536_8B00_E9C01ED1A121_.wvu.FilterData" localSheetId="1" hidden="1">'2018-2019 годы Приложение 4'!$A$11:$I$268</definedName>
    <definedName name="Z_5752EBC4_0B49_4536_8B00_E9C01ED1A121_.wvu.FilterData" localSheetId="3" hidden="1">'2018-2019 годы Приложение 6'!$A$11:$K$285</definedName>
    <definedName name="Z_59C2AACE_D634_4A8E_AB6E_28C6423B75B3_.wvu.FilterData" localSheetId="0" hidden="1">'2017 год Приложение 3'!$A$10:$J$291</definedName>
    <definedName name="Z_59C2AACE_D634_4A8E_AB6E_28C6423B75B3_.wvu.FilterData" localSheetId="1" hidden="1">'2018-2019 годы Приложение 4'!$A$11:$I$255</definedName>
    <definedName name="Z_5C025C79_5D14_4BAA_BFBE_9AADEECC4192_.wvu.FilterData" localSheetId="2" hidden="1">'2017 год Приложение  5'!$A$10:$K$376</definedName>
    <definedName name="Z_5C025C79_5D14_4BAA_BFBE_9AADEECC4192_.wvu.FilterData" localSheetId="0" hidden="1">'2017 год Приложение 3'!$A$10:$J$355</definedName>
    <definedName name="Z_600DD210_17BC_46DE_B02E_8F488F8FE244_.wvu.FilterData" localSheetId="2" hidden="1">'2017 год Приложение  5'!$A$10:$K$376</definedName>
    <definedName name="Z_61806E68_5051_48E6_8D45_0FCD3D1558B3_.wvu.Cols" localSheetId="2" hidden="1">'2017 год Приложение  5'!$E:$F</definedName>
    <definedName name="Z_61806E68_5051_48E6_8D45_0FCD3D1558B3_.wvu.Cols" localSheetId="0" hidden="1">'2017 год Приложение 3'!$D:$E</definedName>
    <definedName name="Z_61806E68_5051_48E6_8D45_0FCD3D1558B3_.wvu.FilterData" localSheetId="2" hidden="1">'2017 год Приложение  5'!$A$10:$K$376</definedName>
    <definedName name="Z_61806E68_5051_48E6_8D45_0FCD3D1558B3_.wvu.FilterData" localSheetId="0" hidden="1">'2017 год Приложение 3'!$A$10:$J$355</definedName>
    <definedName name="Z_61806E68_5051_48E6_8D45_0FCD3D1558B3_.wvu.FilterData" localSheetId="1" hidden="1">'2018-2019 годы Приложение 4'!$A$10:$L$268</definedName>
    <definedName name="Z_61806E68_5051_48E6_8D45_0FCD3D1558B3_.wvu.FilterData" localSheetId="3" hidden="1">'2018-2019 годы Приложение 6'!$A$13:$K$285</definedName>
    <definedName name="Z_61806E68_5051_48E6_8D45_0FCD3D1558B3_.wvu.PrintArea" localSheetId="2" hidden="1">'2017 год Приложение  5'!$A$1:$G$376</definedName>
    <definedName name="Z_61806E68_5051_48E6_8D45_0FCD3D1558B3_.wvu.PrintArea" localSheetId="0" hidden="1">'2017 год Приложение 3'!$A$1:$F$355</definedName>
    <definedName name="Z_61806E68_5051_48E6_8D45_0FCD3D1558B3_.wvu.Rows" localSheetId="2" hidden="1">'2017 год Приложение  5'!$28:$29,'2017 год Приложение  5'!$32:$33</definedName>
    <definedName name="Z_61806E68_5051_48E6_8D45_0FCD3D1558B3_.wvu.Rows" localSheetId="0" hidden="1">'2017 год Приложение 3'!$15:$16,'2017 год Приложение 3'!$50:$51,'2017 год Приложение 3'!$117:$118,'2017 год Приложение 3'!$163:$164,'2017 год Приложение 3'!$188:$189,'2017 год Приложение 3'!$196:$197,'2017 год Приложение 3'!$200:$201,'2017 год Приложение 3'!$296:$297,'2017 год Приложение 3'!$303:$304</definedName>
    <definedName name="Z_65075A4D_E3FA_49BB_8009_D0572786FC9F_.wvu.FilterData" localSheetId="2" hidden="1">'2017 год Приложение  5'!$A$11:$E$376</definedName>
    <definedName name="Z_65075A4D_E3FA_49BB_8009_D0572786FC9F_.wvu.FilterData" localSheetId="0" hidden="1">'2017 год Приложение 3'!$A$11:$J$355</definedName>
    <definedName name="Z_65075A4D_E3FA_49BB_8009_D0572786FC9F_.wvu.FilterData" localSheetId="3" hidden="1">'2018-2019 годы Приложение 6'!$A$11:$F$285</definedName>
    <definedName name="Z_6C6583B0_6201_45F1_80F8_2213ED150750_.wvu.FilterData" localSheetId="1" hidden="1">'2018-2019 годы Приложение 4'!$A$12:$H$255</definedName>
    <definedName name="Z_6D077CB9_8D59_462F_924F_03374197C26E_.wvu.FilterData" localSheetId="2" hidden="1">'2017 год Приложение  5'!$A$11:$E$376</definedName>
    <definedName name="Z_6DFC8E4B_4846_4ACB_803A_C01DDFF5FD08_.wvu.FilterData" localSheetId="2" hidden="1">'2017 год Приложение  5'!$A$12:$K$376</definedName>
    <definedName name="Z_70A97D09_6105_4B02_B7B6_DBBACE81FC1A_.wvu.FilterData" localSheetId="2" hidden="1">'2017 год Приложение  5'!$A$11:$E$376</definedName>
    <definedName name="Z_70A97D09_6105_4B02_B7B6_DBBACE81FC1A_.wvu.FilterData" localSheetId="0" hidden="1">'2017 год Приложение 3'!$A$11:$J$355</definedName>
    <definedName name="Z_71E905DE_E4C2_41D6_AE4D_523FA0B80977_.wvu.FilterData" localSheetId="0" hidden="1">'2017 год Приложение 3'!$A$12:$D$260</definedName>
    <definedName name="Z_71E905DE_E4C2_41D6_AE4D_523FA0B80977_.wvu.FilterData" localSheetId="1" hidden="1">'2018-2019 годы Приложение 4'!$A$11:$E$211</definedName>
    <definedName name="Z_777E1047_05A4_453A_BA66_615495BC0516_.wvu.FilterData" localSheetId="2" hidden="1">'2017 год Приложение  5'!$A$12:$K$376</definedName>
    <definedName name="Z_777E1047_05A4_453A_BA66_615495BC0516_.wvu.FilterData" localSheetId="0" hidden="1">'2017 год Приложение 3'!$A$11:$J$355</definedName>
    <definedName name="Z_777E1047_05A4_453A_BA66_615495BC0516_.wvu.FilterData" localSheetId="3" hidden="1">'2018-2019 годы Приложение 6'!$A$10:$K$285</definedName>
    <definedName name="Z_7813E585_2814_4167_ABED_699744C04C2C_.wvu.FilterData" localSheetId="2" hidden="1">'2017 год Приложение  5'!$A$11:$E$11</definedName>
    <definedName name="Z_7D3926A4_57E5_40FD_95A9_3F0FFE087D34_.wvu.FilterData" localSheetId="2" hidden="1">'2017 год Приложение  5'!$A$11:$E$376</definedName>
    <definedName name="Z_7F5A2174_4947_47A2_89A6_54139F9E6520_.wvu.FilterData" localSheetId="1" hidden="1">'2018-2019 годы Приложение 4'!$A$11:$I$268</definedName>
    <definedName name="Z_8099F9D8_3DEF_4716_96B1_2D7622FBA908_.wvu.FilterData" localSheetId="0" hidden="1">'2017 год Приложение 3'!$A$11:$J$355</definedName>
    <definedName name="Z_8099F9D8_3DEF_4716_96B1_2D7622FBA908_.wvu.FilterData" localSheetId="1" hidden="1">'2018-2019 годы Приложение 4'!$A$11:$I$268</definedName>
    <definedName name="Z_846BC90F_537E_49E8_A607_A0E4864A881D_.wvu.FilterData" localSheetId="2" hidden="1">'2017 год Приложение  5'!$A$11:$E$376</definedName>
    <definedName name="Z_846BC90F_537E_49E8_A607_A0E4864A881D_.wvu.FilterData" localSheetId="3" hidden="1">'2018-2019 годы Приложение 6'!$A$11:$F$285</definedName>
    <definedName name="Z_8BC1EE30_3E99_4301_A5C4_535DA36FD8D0_.wvu.FilterData" localSheetId="1" hidden="1">'2018-2019 годы Приложение 4'!$A$11:$I$268</definedName>
    <definedName name="Z_8F408442_CC3A_4151_9E09_E052238DAE65_.wvu.FilterData" localSheetId="1" hidden="1">'2018-2019 годы Приложение 4'!$A$12:$H$255</definedName>
    <definedName name="Z_90E5380E_CDF8_4D38_9E20_1FA14AE59581_.wvu.FilterData" localSheetId="2" hidden="1">'2017 год Приложение  5'!$A$12:$K$376</definedName>
    <definedName name="Z_90E5380E_CDF8_4D38_9E20_1FA14AE59581_.wvu.FilterData" localSheetId="0" hidden="1">'2017 год Приложение 3'!$A$11:$J$355</definedName>
    <definedName name="Z_9190596A_F204_4CC6_AD9E_311DF97CB702_.wvu.FilterData" localSheetId="1" hidden="1">'2018-2019 годы Приложение 4'!$A$11:$E$211</definedName>
    <definedName name="Z_9550964E_D481_4054_9F8C_4344C60CDD4A_.wvu.FilterData" localSheetId="0" hidden="1">'2017 год Приложение 3'!$A$10:$J$291</definedName>
    <definedName name="Z_9550964E_D481_4054_9F8C_4344C60CDD4A_.wvu.FilterData" localSheetId="1" hidden="1">'2018-2019 годы Приложение 4'!$A$11:$I$255</definedName>
    <definedName name="Z_95B72C2D_CC9A_400B_A011_7820247D03F7_.wvu.FilterData" localSheetId="2" hidden="1">'2017 год Приложение  5'!$A$11:$K$376</definedName>
    <definedName name="Z_95B72C2D_CC9A_400B_A011_7820247D03F7_.wvu.FilterData" localSheetId="1" hidden="1">'2018-2019 годы Приложение 4'!$A$11:$I$268</definedName>
    <definedName name="Z_95B72C2D_CC9A_400B_A011_7820247D03F7_.wvu.FilterData" localSheetId="3" hidden="1">'2018-2019 годы Приложение 6'!$A$11:$K$285</definedName>
    <definedName name="Z_9B8BCBB1_0EDA_4E90_BBC4_165B2DE61ED6_.wvu.FilterData" localSheetId="0" hidden="1">'2017 год Приложение 3'!$A$12:$J$291</definedName>
    <definedName name="Z_9EA355AC_ACF5_42D1_8703_ACB42E575811_.wvu.FilterData" localSheetId="2" hidden="1">'2017 год Приложение  5'!$A$10:$K$376</definedName>
    <definedName name="Z_9EA355AC_ACF5_42D1_8703_ACB42E575811_.wvu.FilterData" localSheetId="0" hidden="1">'2017 год Приложение 3'!$A$10:$J$355</definedName>
    <definedName name="Z_9EA355AC_ACF5_42D1_8703_ACB42E575811_.wvu.FilterData" localSheetId="1" hidden="1">'2018-2019 годы Приложение 4'!$A$10:$L$268</definedName>
    <definedName name="Z_9EA355AC_ACF5_42D1_8703_ACB42E575811_.wvu.FilterData" localSheetId="3" hidden="1">'2018-2019 годы Приложение 6'!$A$13:$K$285</definedName>
    <definedName name="Z_9EE5CA45_63F7_469B_B5F6_ADDF05EA3BC4_.wvu.FilterData" localSheetId="2" hidden="1">'2017 год Приложение  5'!$A$11:$K$376</definedName>
    <definedName name="Z_9F1D7F01_07CC_4860_B0F3_FACC91FB0B8B_.wvu.FilterData" localSheetId="0" hidden="1">'2017 год Приложение 3'!$A$12:$D$260</definedName>
    <definedName name="Z_9F1D7F01_07CC_4860_B0F3_FACC91FB0B8B_.wvu.FilterData" localSheetId="1" hidden="1">'2018-2019 годы Приложение 4'!$A$11:$E$211</definedName>
    <definedName name="Z_A00FF240_A23C_4B57_B01A_415A21161DB3_.wvu.FilterData" localSheetId="1" hidden="1">'2018-2019 годы Приложение 4'!$A$12:$H$255</definedName>
    <definedName name="Z_A19698F4_0C5B_4B92_B970_672ECC4A1352_.wvu.FilterData" localSheetId="2" hidden="1">'2017 год Приложение  5'!$A$11:$E$376</definedName>
    <definedName name="Z_A19698F4_0C5B_4B92_B970_672ECC4A1352_.wvu.FilterData" localSheetId="0" hidden="1">'2017 год Приложение 3'!$A$11:$J$355</definedName>
    <definedName name="Z_A650396F_79B4_4B7C_9702_43CBED7DB898_.wvu.FilterData" localSheetId="2" hidden="1">'2017 год Приложение  5'!$A$11:$K$376</definedName>
    <definedName name="Z_A6EDA6AB_892A_41FC_80E6_005AF0ECC3B0_.wvu.FilterData" localSheetId="2" hidden="1">'2017 год Приложение  5'!$A$12:$K$376</definedName>
    <definedName name="Z_A6EDA6AB_892A_41FC_80E6_005AF0ECC3B0_.wvu.FilterData" localSheetId="0" hidden="1">'2017 год Приложение 3'!$A$11:$J$355</definedName>
    <definedName name="Z_A7289A43_FAB0_4BBF_BE44_1FE7F38D66E2_.wvu.FilterData" localSheetId="0" hidden="1">'2017 год Приложение 3'!$A$12:$D$260</definedName>
    <definedName name="Z_A7289A43_FAB0_4BBF_BE44_1FE7F38D66E2_.wvu.FilterData" localSheetId="1" hidden="1">'2018-2019 годы Приложение 4'!$A$11:$E$211</definedName>
    <definedName name="Z_A74C509F_0A12_4AE7_85BA_422D2F7862CB_.wvu.FilterData" localSheetId="1" hidden="1">'2018-2019 годы Приложение 4'!$A$11:$I$268</definedName>
    <definedName name="Z_A7AB68EB_0C36_44AC_AFA4_D4EEDD6F2587_.wvu.FilterData" localSheetId="2" hidden="1">'2017 год Приложение  5'!$A$11:$E$376</definedName>
    <definedName name="Z_A926D13F_0B0D_4E83_9405_D363E37D0348_.wvu.FilterData" localSheetId="0" hidden="1">'2017 год Приложение 3'!$A$12:$D$260</definedName>
    <definedName name="Z_A9E291C5_5EEB_4FD7_BCBD_6208C6D7B0F8_.wvu.FilterData" localSheetId="2" hidden="1">'2017 год Приложение  5'!$A$11:$E$376</definedName>
    <definedName name="Z_A9E291C5_5EEB_4FD7_BCBD_6208C6D7B0F8_.wvu.FilterData" localSheetId="0" hidden="1">'2017 год Приложение 3'!$A$11:$J$355</definedName>
    <definedName name="Z_A9E291C5_5EEB_4FD7_BCBD_6208C6D7B0F8_.wvu.FilterData" localSheetId="1" hidden="1">'2018-2019 годы Приложение 4'!$A$11:$I$268</definedName>
    <definedName name="Z_A9E291C5_5EEB_4FD7_BCBD_6208C6D7B0F8_.wvu.FilterData" localSheetId="3" hidden="1">'2018-2019 годы Приложение 6'!$A$11:$F$285</definedName>
    <definedName name="Z_AAC793E5_144D_410A_8279_F7946D2AF41A_.wvu.FilterData" localSheetId="0" hidden="1">'2017 год Приложение 3'!$A$12:$D$260</definedName>
    <definedName name="Z_AC9AFD28_10D8_4670_A912_DDB893A211D1_.wvu.FilterData" localSheetId="2" hidden="1">'2017 год Приложение  5'!$A$11:$K$376</definedName>
    <definedName name="Z_AC9AFD28_10D8_4670_A912_DDB893A211D1_.wvu.FilterData" localSheetId="0" hidden="1">'2017 год Приложение 3'!$A$11:$J$355</definedName>
    <definedName name="Z_AC9AFD28_10D8_4670_A912_DDB893A211D1_.wvu.FilterData" localSheetId="3" hidden="1">'2018-2019 годы Приложение 6'!$A$11:$F$285</definedName>
    <definedName name="Z_AE730581_F9A0_4649_A160_E986DBCDA19C_.wvu.FilterData" localSheetId="2" hidden="1">'2017 год Приложение  5'!$A$10:$K$376</definedName>
    <definedName name="Z_AE730581_F9A0_4649_A160_E986DBCDA19C_.wvu.FilterData" localSheetId="0" hidden="1">'2017 год Приложение 3'!$A$10:$J$355</definedName>
    <definedName name="Z_B55F0053_78CA_4F7F_BE68_6C331A853EC7_.wvu.FilterData" localSheetId="2" hidden="1">'2017 год Приложение  5'!$A$12:$K$376</definedName>
    <definedName name="Z_B79814D9_4A76_444F_9DA0_87988C6053D6_.wvu.FilterData" localSheetId="0" hidden="1">'2017 год Приложение 3'!$A$11:$J$355</definedName>
    <definedName name="Z_B7E8C950_FC48_4F46_94EB_50E3D7BDDB48_.wvu.FilterData" localSheetId="2" hidden="1">'2017 год Приложение  5'!$A$11:$E$376</definedName>
    <definedName name="Z_BA317F1F_BE01_441F_A8B2_85F003BF75B2_.wvu.FilterData" localSheetId="2" hidden="1">'2017 год Приложение  5'!$A$10:$K$376</definedName>
    <definedName name="Z_BBA69BDB_F8E6_488F_9762_56203BA58D8F_.wvu.FilterData" localSheetId="3" hidden="1">'2018-2019 годы Приложение 6'!$A$11:$K$285</definedName>
    <definedName name="Z_BBFF5A56_64CF_4223_9245_057727E8F581_.wvu.FilterData" localSheetId="2" hidden="1">'2017 год Приложение  5'!$A$11:$E$376</definedName>
    <definedName name="Z_BBFF5A56_64CF_4223_9245_057727E8F581_.wvu.FilterData" localSheetId="0" hidden="1">'2017 год Приложение 3'!$A$11:$J$355</definedName>
    <definedName name="Z_BBFF5A56_64CF_4223_9245_057727E8F581_.wvu.FilterData" localSheetId="1" hidden="1">'2018-2019 годы Приложение 4'!$A$11:$I$268</definedName>
    <definedName name="Z_BBFF5A56_64CF_4223_9245_057727E8F581_.wvu.FilterData" localSheetId="3" hidden="1">'2018-2019 годы Приложение 6'!$A$11:$F$285</definedName>
    <definedName name="Z_BCB9EA5D_CB3A_40AA_BF75_F228AA2D84CC_.wvu.FilterData" localSheetId="2" hidden="1">'2017 год Приложение  5'!$A$11:$E$376</definedName>
    <definedName name="Z_BCB9EA5D_CB3A_40AA_BF75_F228AA2D84CC_.wvu.FilterData" localSheetId="0" hidden="1">'2017 год Приложение 3'!$A$11:$J$355</definedName>
    <definedName name="Z_C0C47C63_1E7E_4B25_A29F_CD7550CA823B_.wvu.FilterData" localSheetId="0" hidden="1">'2017 год Приложение 3'!$A$10:$J$291</definedName>
    <definedName name="Z_C0C47C63_1E7E_4B25_A29F_CD7550CA823B_.wvu.FilterData" localSheetId="1" hidden="1">'2018-2019 годы Приложение 4'!$A$11:$I$255</definedName>
    <definedName name="Z_C0D29360_FD13_4973_8E33_952A22BF16EB_.wvu.FilterData" localSheetId="2" hidden="1">'2017 год Приложение  5'!$A$11:$E$11</definedName>
    <definedName name="Z_C1B6EE6B_BDE9_4CC4_B573_747160F76EB1_.wvu.FilterData" localSheetId="1" hidden="1">'2018-2019 годы Приложение 4'!$A$11:$I$268</definedName>
    <definedName name="Z_C1B6EE6B_BDE9_4CC4_B573_747160F76EB1_.wvu.FilterData" localSheetId="3" hidden="1">'2018-2019 годы Приложение 6'!$A$11:$K$285</definedName>
    <definedName name="Z_C1DDAE5D_89BA_4C96_A938_93F9E8D51819_.wvu.FilterData" localSheetId="2" hidden="1">'2017 год Приложение  5'!$A$11:$E$11</definedName>
    <definedName name="Z_C2167C4D_57C1_4C17_9AD4_A7660E2FD19E_.wvu.FilterData" localSheetId="1" hidden="1">'2018-2019 годы Приложение 4'!$A$11:$I$255</definedName>
    <definedName name="Z_C407E330_1B3A_4158_9E62_5ED9582C72C0_.wvu.FilterData" localSheetId="2" hidden="1">'2017 год Приложение  5'!$A$12:$K$376</definedName>
    <definedName name="Z_C594D5C5_096D_4C18_BDCB_87F0485F5449_.wvu.FilterData" localSheetId="2" hidden="1">'2017 год Приложение  5'!$A$12:$K$376</definedName>
    <definedName name="Z_C594D5C5_096D_4C18_BDCB_87F0485F5449_.wvu.FilterData" localSheetId="0" hidden="1">'2017 год Приложение 3'!$A$11:$J$355</definedName>
    <definedName name="Z_C594D5C5_096D_4C18_BDCB_87F0485F5449_.wvu.FilterData" localSheetId="1" hidden="1">'2018-2019 годы Приложение 4'!$A$11:$I$268</definedName>
    <definedName name="Z_C594D5C5_096D_4C18_BDCB_87F0485F5449_.wvu.FilterData" localSheetId="3" hidden="1">'2018-2019 годы Приложение 6'!$A$10:$K$285</definedName>
    <definedName name="Z_C63DF42A_916D_43B0_A9E5_99FBCC943E02_.wvu.FilterData" localSheetId="0" hidden="1">'2017 год Приложение 3'!$A$12:$J$291</definedName>
    <definedName name="Z_C63DF42A_916D_43B0_A9E5_99FBCC943E02_.wvu.FilterData" localSheetId="1" hidden="1">'2018-2019 годы Приложение 4'!$A$12:$H$255</definedName>
    <definedName name="Z_CAEC251A_F30C_4C3C_B95E_0CDCABBBBBA6_.wvu.FilterData" localSheetId="2" hidden="1">'2017 год Приложение  5'!$A$10:$K$376</definedName>
    <definedName name="Z_CAEC251A_F30C_4C3C_B95E_0CDCABBBBBA6_.wvu.FilterData" localSheetId="0" hidden="1">'2017 год Приложение 3'!$A$10:$J$355</definedName>
    <definedName name="Z_CD629787_DE9E_41E9_98D2_872390B88852_.wvu.FilterData" localSheetId="2" hidden="1">'2017 год Приложение  5'!$A$11:$E$376</definedName>
    <definedName name="Z_CED2E9B6_1773_495E_A3FD_92F54F21EE7D_.wvu.FilterData" localSheetId="2" hidden="1">'2017 год Приложение  5'!$A$10:$K$376</definedName>
    <definedName name="Z_CF7852E9_12A8_41A3_B1FA_248F70E5DC37_.wvu.FilterData" localSheetId="2" hidden="1">'2017 год Приложение  5'!$A$10:$K$376</definedName>
    <definedName name="Z_CF7852E9_12A8_41A3_B1FA_248F70E5DC37_.wvu.FilterData" localSheetId="0" hidden="1">'2017 год Приложение 3'!$A$10:$J$355</definedName>
    <definedName name="Z_D1B917BC_3220_432E_A965_9E7239D6A385_.wvu.FilterData" localSheetId="0" hidden="1">'2017 год Приложение 3'!$A$11:$J$291</definedName>
    <definedName name="Z_D5FAF748_0D0C_4359_BAF7_A8AC21E2030F_.wvu.FilterData" localSheetId="0" hidden="1">'2017 год Приложение 3'!$A$11:$J$355</definedName>
    <definedName name="Z_D83361B3_9952_4D9C_9BF4_EE12797A3420_.wvu.FilterData" localSheetId="1" hidden="1">'2018-2019 годы Приложение 4'!$A$11:$E$211</definedName>
    <definedName name="Z_DA10F9D2_08DA_4FB8_967C_06A319AB7BED_.wvu.FilterData" localSheetId="2" hidden="1">'2017 год Приложение  5'!$A$11:$E$376</definedName>
    <definedName name="Z_DA10F9D2_08DA_4FB8_967C_06A319AB7BED_.wvu.FilterData" localSheetId="3" hidden="1">'2018-2019 годы Приложение 6'!$A$11:$F$285</definedName>
    <definedName name="Z_DDD8C4AB_CB3C_48E6_9763_42557181A0AF_.wvu.FilterData" localSheetId="2" hidden="1">'2017 год Приложение  5'!$A$10:$K$376</definedName>
    <definedName name="Z_DDD8C4AB_CB3C_48E6_9763_42557181A0AF_.wvu.FilterData" localSheetId="0" hidden="1">'2017 год Приложение 3'!$A$10:$J$355</definedName>
    <definedName name="Z_DDD8C4AB_CB3C_48E6_9763_42557181A0AF_.wvu.FilterData" localSheetId="1" hidden="1">'2018-2019 годы Приложение 4'!$A$10:$L$268</definedName>
    <definedName name="Z_DDD8C4AB_CB3C_48E6_9763_42557181A0AF_.wvu.FilterData" localSheetId="3" hidden="1">'2018-2019 годы Приложение 6'!$A$13:$K$285</definedName>
    <definedName name="Z_E5281637_3B26_479E_BF0F_EBD3A6ED1870_.wvu.FilterData" localSheetId="2" hidden="1">'2017 год Приложение  5'!$A$10:$K$376</definedName>
    <definedName name="Z_E5281637_3B26_479E_BF0F_EBD3A6ED1870_.wvu.FilterData" localSheetId="0" hidden="1">'2017 год Приложение 3'!$A$10:$J$355</definedName>
    <definedName name="Z_EA7E325E_E9C4_43C2_8F94_8A4CD3295385_.wvu.FilterData" localSheetId="2" hidden="1">'2017 год Приложение  5'!$A$10:$K$376</definedName>
    <definedName name="Z_EA7E325E_E9C4_43C2_8F94_8A4CD3295385_.wvu.FilterData" localSheetId="0" hidden="1">'2017 год Приложение 3'!$A$10:$J$355</definedName>
    <definedName name="Z_EA7E325E_E9C4_43C2_8F94_8A4CD3295385_.wvu.FilterData" localSheetId="1" hidden="1">'2018-2019 годы Приложение 4'!$A$10:$L$268</definedName>
    <definedName name="Z_EA7E325E_E9C4_43C2_8F94_8A4CD3295385_.wvu.FilterData" localSheetId="3" hidden="1">'2018-2019 годы Приложение 6'!$A$10:$K$285</definedName>
    <definedName name="Z_EA7E325E_E9C4_43C2_8F94_8A4CD3295385_.wvu.PrintArea" localSheetId="2" hidden="1">'2017 год Приложение  5'!$A$4:$E$376</definedName>
    <definedName name="Z_EA7E325E_E9C4_43C2_8F94_8A4CD3295385_.wvu.PrintArea" localSheetId="0" hidden="1">'2017 год Приложение 3'!$A$4:$D$355</definedName>
    <definedName name="Z_EA7E325E_E9C4_43C2_8F94_8A4CD3295385_.wvu.PrintArea" localSheetId="1" hidden="1">'2018-2019 годы Приложение 4'!$A$4:$E$268</definedName>
    <definedName name="Z_EA7E325E_E9C4_43C2_8F94_8A4CD3295385_.wvu.PrintArea" localSheetId="3" hidden="1">'2018-2019 годы Приложение 6'!$A$4:$F$285</definedName>
    <definedName name="Z_EA7E325E_E9C4_43C2_8F94_8A4CD3295385_.wvu.Rows" localSheetId="2" hidden="1">'2017 год Приложение  5'!#REF!,'2017 год Приложение  5'!#REF!</definedName>
    <definedName name="Z_EA7E325E_E9C4_43C2_8F94_8A4CD3295385_.wvu.Rows" localSheetId="1" hidden="1">'2018-2019 годы Приложение 4'!$17:$18,'2018-2019 годы Приложение 4'!#REF!</definedName>
    <definedName name="Z_EA7E325E_E9C4_43C2_8F94_8A4CD3295385_.wvu.Rows" localSheetId="3" hidden="1">'2018-2019 годы Приложение 6'!$30:$31,'2018-2019 годы Приложение 6'!#REF!</definedName>
    <definedName name="Z_EB1F9754_81A4_4300_9136_C4584DE5BB80_.wvu.FilterData" localSheetId="2" hidden="1">'2017 год Приложение  5'!$A$12:$K$376</definedName>
    <definedName name="Z_EB1F9754_81A4_4300_9136_C4584DE5BB80_.wvu.FilterData" localSheetId="0" hidden="1">'2017 год Приложение 3'!$A$11:$J$355</definedName>
    <definedName name="Z_EC1C063C_6B0A_462C_AA57_E835F386C4D8_.wvu.FilterData" localSheetId="2" hidden="1">'2017 год Приложение  5'!$A$11:$K$376</definedName>
    <definedName name="Z_F0AEB904_EDFD_4DA8_8E45_5B132DA87D24_.wvu.FilterData" localSheetId="2" hidden="1">'2017 год Приложение  5'!$A$11:$E$376</definedName>
    <definedName name="Z_F0AEB904_EDFD_4DA8_8E45_5B132DA87D24_.wvu.FilterData" localSheetId="3" hidden="1">'2018-2019 годы Приложение 6'!$A$11:$F$285</definedName>
    <definedName name="Z_F1E5C7C7_BAE3_458A_84FB_35E70B388DF5_.wvu.FilterData" localSheetId="0" hidden="1">'2017 год Приложение 3'!$A$12:$D$260</definedName>
    <definedName name="Z_F6122843_35FD_4DE2_8960_1676DA0EFE93_.wvu.FilterData" localSheetId="0" hidden="1">'2017 год Приложение 3'!$A$12:$D$260</definedName>
    <definedName name="Z_F6122843_35FD_4DE2_8960_1676DA0EFE93_.wvu.FilterData" localSheetId="1" hidden="1">'2018-2019 годы Приложение 4'!$A$11:$E$211</definedName>
    <definedName name="Z_F77A56A8_A75D_4749_83E7_A46F30372FC7_.wvu.FilterData" localSheetId="0" hidden="1">'2017 год Приложение 3'!$A$12:$D$260</definedName>
    <definedName name="Z_F77A56A8_A75D_4749_83E7_A46F30372FC7_.wvu.FilterData" localSheetId="1" hidden="1">'2018-2019 годы Приложение 4'!$A$11:$E$211</definedName>
    <definedName name="Z_F9510B3D_5733_4A2F_AD41_8D719DE08040_.wvu.FilterData" localSheetId="2" hidden="1">'2017 год Приложение  5'!$A$11:$E$376</definedName>
    <definedName name="Z_F9510B3D_5733_4A2F_AD41_8D719DE08040_.wvu.FilterData" localSheetId="0" hidden="1">'2017 год Приложение 3'!$A$11:$J$355</definedName>
    <definedName name="Z_F9510B3D_5733_4A2F_AD41_8D719DE08040_.wvu.FilterData" localSheetId="1" hidden="1">'2018-2019 годы Приложение 4'!$A$11:$I$268</definedName>
    <definedName name="Z_F9510B3D_5733_4A2F_AD41_8D719DE08040_.wvu.FilterData" localSheetId="3" hidden="1">'2018-2019 годы Приложение 6'!$A$11:$F$285</definedName>
    <definedName name="Z_F9510B3D_5733_4A2F_AD41_8D719DE08040_.wvu.PrintArea" localSheetId="2" hidden="1">'2017 год Приложение  5'!$A$4:$E$376</definedName>
    <definedName name="Z_F9510B3D_5733_4A2F_AD41_8D719DE08040_.wvu.PrintArea" localSheetId="0" hidden="1">'2017 год Приложение 3'!$A$4:$D$355</definedName>
    <definedName name="Z_F9510B3D_5733_4A2F_AD41_8D719DE08040_.wvu.PrintArea" localSheetId="1" hidden="1">'2018-2019 годы Приложение 4'!$A$4:$E$268</definedName>
    <definedName name="Z_F9510B3D_5733_4A2F_AD41_8D719DE08040_.wvu.PrintArea" localSheetId="3" hidden="1">'2018-2019 годы Приложение 6'!$A$4:$F$285</definedName>
    <definedName name="Z_F9510B3D_5733_4A2F_AD41_8D719DE08040_.wvu.PrintTitles" localSheetId="1" hidden="1">'2018-2019 годы Приложение 4'!$9:$11</definedName>
    <definedName name="Z_FAEB8D12_6F02_4D2A_85DF_FFFD885E80DE_.wvu.FilterData" localSheetId="2" hidden="1">'2017 год Приложение  5'!$A$11:$E$376</definedName>
    <definedName name="Z_FAEB8D12_6F02_4D2A_85DF_FFFD885E80DE_.wvu.FilterData" localSheetId="0" hidden="1">'2017 год Приложение 3'!$A$11:$J$355</definedName>
    <definedName name="Z_FAEB8D12_6F02_4D2A_85DF_FFFD885E80DE_.wvu.FilterData" localSheetId="1" hidden="1">'2018-2019 годы Приложение 4'!$A$11:$I$268</definedName>
    <definedName name="Z_FAEB8D12_6F02_4D2A_85DF_FFFD885E80DE_.wvu.FilterData" localSheetId="3" hidden="1">'2018-2019 годы Приложение 6'!$A$11:$F$285</definedName>
    <definedName name="Z_FFA87C71_667A_4282_B3E9_0239568B872F_.wvu.FilterData" localSheetId="2" hidden="1">'2017 год Приложение  5'!$A$11:$K$376</definedName>
    <definedName name="Z_FFA87C71_667A_4282_B3E9_0239568B872F_.wvu.FilterData" localSheetId="0" hidden="1">'2017 год Приложение 3'!$A$11:$J$355</definedName>
    <definedName name="Z_FFA87C71_667A_4282_B3E9_0239568B872F_.wvu.FilterData" localSheetId="1" hidden="1">'2018-2019 годы Приложение 4'!$A$11:$I$268</definedName>
    <definedName name="Z_FFA87C71_667A_4282_B3E9_0239568B872F_.wvu.FilterData" localSheetId="3" hidden="1">'2018-2019 годы Приложение 6'!$A$11:$F$285</definedName>
    <definedName name="_xlnm.Print_Area" localSheetId="2">'2017 год Приложение  5'!$A$1:$G$376</definedName>
    <definedName name="_xlnm.Print_Area" localSheetId="0">'2017 год Приложение 3'!$A$1:$F$355</definedName>
  </definedNames>
  <calcPr fullCalcOnLoad="1"/>
</workbook>
</file>

<file path=xl/sharedStrings.xml><?xml version="1.0" encoding="utf-8"?>
<sst xmlns="http://schemas.openxmlformats.org/spreadsheetml/2006/main" count="3917" uniqueCount="408">
  <si>
    <t/>
  </si>
  <si>
    <t>ЦСР</t>
  </si>
  <si>
    <t>ВР</t>
  </si>
  <si>
    <t>Наименование</t>
  </si>
  <si>
    <t>1</t>
  </si>
  <si>
    <t>2</t>
  </si>
  <si>
    <t>3</t>
  </si>
  <si>
    <t>4</t>
  </si>
  <si>
    <t>Всего</t>
  </si>
  <si>
    <t>Сумма
(тыс. рублей)</t>
  </si>
  <si>
    <t>Приложение 3</t>
  </si>
  <si>
    <t>Приложение 4</t>
  </si>
  <si>
    <t>Организационная поддержка малого и среднего предпринимательства</t>
  </si>
  <si>
    <t>Информационная поддержка малого и среднего предпринимательства</t>
  </si>
  <si>
    <t>Финансовая поддержка субъектов малого и среднего предпринимательства</t>
  </si>
  <si>
    <t>200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</si>
  <si>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</si>
  <si>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</si>
  <si>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600</t>
  </si>
  <si>
    <t>800</t>
  </si>
  <si>
    <t>Закупка товаров, работ и услуг для государственных (муниципальных) нужд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</si>
  <si>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</si>
  <si>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</si>
  <si>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</si>
  <si>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300</t>
  </si>
  <si>
    <t>Вовлечение муниципального имущества в экономический оборот</t>
  </si>
  <si>
    <t>Реализация прочих функций, связанных с муниципальным управление</t>
  </si>
  <si>
    <t>Внедрение современных технологий обучения специалистов органов МСУ</t>
  </si>
  <si>
    <t>Развитие и поддержка актуального состояния портала администрации МО и сайтов муниципальных учреждений (8-ФЗ,83-ФЗ и пр.)</t>
  </si>
  <si>
    <t>Автоматизация и модернизация рабочих мест специалистов администрации МО и муниципальных учреждений, осуществляющих работу с государственными и муниципальными информационными системами</t>
  </si>
  <si>
    <t>Обеспечение функций муниципальных органов</t>
  </si>
  <si>
    <t>Поддержка малых форм хозяйствования</t>
  </si>
  <si>
    <t>Возмещение части затрат по доставке произведенной продукции из труднодоступных и /или малочисленных, и/или отдаленных сельских населеннных пунктов в пункты ее реализации</t>
  </si>
  <si>
    <t>Строительство объектов социальной сферы в сельской местности</t>
  </si>
  <si>
    <t>Капитальные вложения в объекты недвижимого имущества государственной (муниципальной собственности)</t>
  </si>
  <si>
    <t>400</t>
  </si>
  <si>
    <t>Обеспечение деятельности (оказание услуг) муниципальных организаций</t>
  </si>
  <si>
    <t>Укрепление и модернизация материально-технической базы дошкольных образовательных организаций</t>
  </si>
  <si>
    <t>Социальное обеспечение и иные выплаты населению</t>
  </si>
  <si>
    <t>Укрепление и модернизация материально-технической базы общеобразовательных организаций</t>
  </si>
  <si>
    <t>Капитальные вложения в объекты недвижимого имущества государственной (муниципальной) собственности</t>
  </si>
  <si>
    <t>Обеспечение деятельности (оказание услуг) подведомственных казенных учркждений</t>
  </si>
  <si>
    <t>Непрограммные направления деятельности</t>
  </si>
  <si>
    <t>Руководство и управление в сфере установленных функций представительных органов муниципального образования</t>
  </si>
  <si>
    <t xml:space="preserve">Руководство и управление в сфере установленных функций органов местного самоуправления </t>
  </si>
  <si>
    <t>Экологическое воспитание и повышение уровня культуры  населения в области охраны окружающей среды</t>
  </si>
  <si>
    <t xml:space="preserve">Содействие в организации охраны общественного порядка </t>
  </si>
  <si>
    <t>Проведение мероприятий, направленных на профилактику преступлений экстремисткого и террористического характера</t>
  </si>
  <si>
    <t xml:space="preserve">Обеспечение единовременной выплаты  при рождении первого,  второго, третьего и каждого последующего ребенка в семье, а  также при  усыновлении  (удочерении)  ребенка,  являющегося  первым,  вторым, третьим и  каждым последующим ребенком в семье. </t>
  </si>
  <si>
    <t>Предоставление молодым семьям социальных выплат для приобретения (строительства) жилья</t>
  </si>
  <si>
    <t>Предоставление субсидий общественным некоммерческим организациям на частичное финансовое обеспечение расходов</t>
  </si>
  <si>
    <t>Предоставление на конкурсной основе субсидий социально-ориентированным некоммерческим организациям</t>
  </si>
  <si>
    <t>Оборудование и содержание ледовых переправ и зимних автомобильных дорог общего пользования местного значения</t>
  </si>
  <si>
    <t>Содержание автомобильных дорог общего пользования местного значения</t>
  </si>
  <si>
    <t>Обустройство автомобильных дорог общего пользования местного значения</t>
  </si>
  <si>
    <t>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</si>
  <si>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Развитие физкультурно-оздоровительной и спортивной работы</t>
  </si>
  <si>
    <t>Организация, проведение физкультурных и спортивно-массовых мероприятий</t>
  </si>
  <si>
    <t>Межбюджетные трансферты</t>
  </si>
  <si>
    <t>500</t>
  </si>
  <si>
    <t xml:space="preserve">Дотации на выравнивание бюджетной обеспеченности поселений </t>
  </si>
  <si>
    <t>Поддержка мер по обеспечению сбалансированности местных бюджетов</t>
  </si>
  <si>
    <t>Условно утверждаемые (утвержденные) расходы</t>
  </si>
  <si>
    <t>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</si>
  <si>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Субвенции на осуществление первичного воинского учета на территориях, где отсутствуют военные комиссариаты</t>
  </si>
  <si>
    <t>Обеспечение мероприятий по капитальному ремонту и ремонту объектов коммунальной инфраструктуры</t>
  </si>
  <si>
    <t>Внедрение энергосберегающих технологий в муниципальных организациях</t>
  </si>
  <si>
    <t>Реализация прочих функций, связанных с муниципальным управлением</t>
  </si>
  <si>
    <t>Обеспечение деятельности (оказание услуг) муниципальных учреждений</t>
  </si>
  <si>
    <t xml:space="preserve">Оказание муниципальных услуг (выполнение работ) музеями и библиотеками. </t>
  </si>
  <si>
    <t>Оказание муниципальных услуг (выполнение работ) учреждениями дополнительного образования детей в области искусств</t>
  </si>
  <si>
    <t>Оказание муниципальных услуг (выполнение работ) учреждениями культурно-досугового типа</t>
  </si>
  <si>
    <t>Муниципальная  программа "Развитие физической культуры и спорта МО МР "Печора"</t>
  </si>
  <si>
    <t>Оказание муниципальных услуг (выполнение работ) физкультурно-спортивным учреждением</t>
  </si>
  <si>
    <t>Обеспечение деятельности (оказание услуг) подведомственных казенных учреждений</t>
  </si>
  <si>
    <t>Подпрограмма "Укрепление правопорядка,защита населения и территории МО МР "Печора"  от чрезвычайных ситуаций"</t>
  </si>
  <si>
    <t>Участие в организации временного трудоустройства безработных граждан, испытывающих трудности в поиске работы и несовершеннолетних граждан в возрасте от 14 до 18 лет в свободное от учебы время</t>
  </si>
  <si>
    <t>Участие в организации проведения оплачиваемых общественных работ</t>
  </si>
  <si>
    <t>Признание прав, регулирование отношений по имуществу для муниципальных нужд и оптимизация состава (структуры) муниципального имущества</t>
  </si>
  <si>
    <t>Резервный фонд администрации муниципального района "Печора" по предупреждению и ликвидации чрезвычайных ситуаций и последствий стихийных бедствий</t>
  </si>
  <si>
    <t>Реконструкция, капитальный ремонт и ремонт автомобильных дорог  общего пользования местного значения</t>
  </si>
  <si>
    <t>Обеспечение мероприятий по капитальному ремонту  многоквартирных домов</t>
  </si>
  <si>
    <t>Адаптация объектов жилого фонда и жилой среды к потребностям инвалидов и других маломобильных групп населения</t>
  </si>
  <si>
    <t>Подпрограмма "Дорожное хозяйство и транспорт "</t>
  </si>
  <si>
    <t>Подпрограмма "Энергосбережение и повышение энергетической эффективности на территории муниципального района "Печора"</t>
  </si>
  <si>
    <t>Обеспечение мероприятий, направленных на энергосбережение жилищно-коммунальных услуг</t>
  </si>
  <si>
    <t>Муниципальная  программа "Развитие экономики МО МР "Печора"</t>
  </si>
  <si>
    <t>Подпрограмма "Развитие и поддержка малого и среднего предпринимательства в муниципальном районе "Печора"</t>
  </si>
  <si>
    <t>Муниципальная  программа "Развитие агропромышленного и рыбохозяйственного комплексов МО МР "Печора"</t>
  </si>
  <si>
    <t>Муниципальная  программа "Жилье, жилищно-коммунальное хозяйство и территориальное развитие МО МР "Печора"</t>
  </si>
  <si>
    <t>Обеспечение информационной безопасности в КСПД</t>
  </si>
  <si>
    <t>Реализация государственных функций, связанных с общегосударственным управлением</t>
  </si>
  <si>
    <t>Выплаты в соответствии с Решением Совета МР "Печора" от 11 февраля 2014 "О наградах муниципального образования муниципального района "Печора"</t>
  </si>
  <si>
    <t>Повышение уровня благоустройства и качества городской среды</t>
  </si>
  <si>
    <t>Обеспечение функций казенных учреждений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</si>
  <si>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</si>
  <si>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</si>
  <si>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</si>
  <si>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</si>
  <si>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</si>
  <si>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 Социальное обеспечение и иные выплаты населению</t>
  </si>
  <si>
    <t>Подпрограмма "Комплексное освоение и развитие территорий в целях жилищного строительства на территории МО МР "Печора"</t>
  </si>
  <si>
    <t>Подпрограмма "Обеспечение создания условий для реализации муниципальной программы"</t>
  </si>
  <si>
    <t>Подпрограмма "Дети и молодежь МО МР Печора""</t>
  </si>
  <si>
    <t>Подпрограмма "Улучшение состояния жилищно-коммунального комплекса на территории МО МР "Печора"</t>
  </si>
  <si>
    <t>Подпрограмма "Электронный муниципалитет"</t>
  </si>
  <si>
    <t>Подпрограмма "Развитие сельского хозяйства и рыбоводства на территории МО МР "Печора"</t>
  </si>
  <si>
    <t>Подпрограмма "Устойчивое развитие сельских территорий МО МР "Печора"</t>
  </si>
  <si>
    <t>Муниципальная  программа "Развитие образования МО МР "Печора"</t>
  </si>
  <si>
    <t>Подпрограмма "Развитие системы общего образования на территории МО МР "Печора"</t>
  </si>
  <si>
    <t>Подпрограмма "Дети и молодежь МО МР "Печора"</t>
  </si>
  <si>
    <t>Подпрограмма "Оздоровление, отдых детей и трудоустройство подростков МО МР "Печора"</t>
  </si>
  <si>
    <t>Муниципальная программа "Развитие культуры и туризма на территории МО МР "Печора"</t>
  </si>
  <si>
    <t>Муниципальная  программа "Развитие системы муниципального управления МО МР "Печора"</t>
  </si>
  <si>
    <t>Подпрограмма "Управление муниципальным финансами и муниципальным долгом МО МР "Печора"</t>
  </si>
  <si>
    <t>Подпрограмма "Управление муниципальным имуществом МО МР "Печора"</t>
  </si>
  <si>
    <t>Подпрограмма "Муниципальное управление  МР "Печора"</t>
  </si>
  <si>
    <t>Подпрограмма "Противодействие коррупции в МО МР "Печора"</t>
  </si>
  <si>
    <t>Муниципальная  программа "Безопасность жизнедеятельности населения МО МР "Печора"</t>
  </si>
  <si>
    <t>Подпрограмма "Охрана окружающей среды на территории МО МР "Печора"</t>
  </si>
  <si>
    <t>Муниципальная  программа "Социальное развитие МО МР "Печора"</t>
  </si>
  <si>
    <t>Подпрограмма "Содействие занятости населения МО МР "Печора"</t>
  </si>
  <si>
    <t>Подпрограмма "Социальная поддержка отдельных категорий граждан, развитие и укрепление института семьи на территории МО МР "Печора"</t>
  </si>
  <si>
    <t>Подпрограмма "Поддержка некоммерческих общественных организаций МО МР "Печора"</t>
  </si>
  <si>
    <t>Муниципальная  программа"Развитие образования МО МР "Печора"</t>
  </si>
  <si>
    <t>Подпрограмма "Профилактика терроризма и экстремизма на территории МО МР "Печора"</t>
  </si>
  <si>
    <t>Подпрограмма "Социальная поддержка отдельной категории населения, развитие и укрепление института семьи на территории муниципального образования муниципального района "Печора"</t>
  </si>
  <si>
    <t>Подпрограмма "Развитие системы дошкольного образования на территории МО МР "Печора"</t>
  </si>
  <si>
    <t>Пропаганда антикоррупционного поведения, формирование нетерпимого отношения к коррупции</t>
  </si>
  <si>
    <t>Проект "Финансовая поддержка одарённых детей Печоры"</t>
  </si>
  <si>
    <t xml:space="preserve">Социальное обеспечение и иные выплаты населению
</t>
  </si>
  <si>
    <t>Приложение 5</t>
  </si>
  <si>
    <t>КВСР</t>
  </si>
  <si>
    <t>921</t>
  </si>
  <si>
    <t xml:space="preserve">Руководитель контрольно-счетной комиссии муниципального района "Печора" </t>
  </si>
  <si>
    <t>923</t>
  </si>
  <si>
    <t>Подпргорамма "Комплексное освоение и развитие территорий в целях жилищного строительства на территории МО МР "Печора"</t>
  </si>
  <si>
    <t>Попаганда антикоррупционного поведения, формирование нетерпимого отношения к коррупции</t>
  </si>
  <si>
    <t>Муниципальная  программа "Безопасность жизнедеятельности населения МО МР "Печора""</t>
  </si>
  <si>
    <t>Подпрограмма "Укрепление правопорядка, защита населения и территории МО МР "Печора"  от чрезвычайных ситуаций"</t>
  </si>
  <si>
    <t>Подпрограмма "Профилактика терроризма и экстремизма на территории МО МР "Печора""</t>
  </si>
  <si>
    <t>Муниципальная  программа "Социальное развитие МО МР "Печора""</t>
  </si>
  <si>
    <t>Управление культуры и туризма муниципального района "Печора"</t>
  </si>
  <si>
    <t>956</t>
  </si>
  <si>
    <t xml:space="preserve">956 </t>
  </si>
  <si>
    <t>Комитет по управлению муниципальной собственностью муниципального района "Печора"</t>
  </si>
  <si>
    <t>963</t>
  </si>
  <si>
    <t>Управление образования муниципального района "Печора"</t>
  </si>
  <si>
    <t>975</t>
  </si>
  <si>
    <t>Подрограмма "Развитие системы дошкольного образования на территории МО МР "Печора"</t>
  </si>
  <si>
    <t>Меры социальной поддержки специалистов муниципальных организаций образования, работающих и проживающих в сельских населённых пунктах и посёлках городского типа МО МР "Печора"</t>
  </si>
  <si>
    <t>Обеспечение единовременной выплаты  при рождении первого,  второго, третьего и каждого последующего ребенка в семье, а  также при  усыновлении  (удочерении)  ребенка,  являющегося  первым,  вторым, третьим и  каждым последующим ребенком в семье</t>
  </si>
  <si>
    <t>Управление финансов муниципального района "Печора"</t>
  </si>
  <si>
    <t>992</t>
  </si>
  <si>
    <t>Дотации на выравнивание бюджетной обеспеченности поселений муниципального района "Печора"</t>
  </si>
  <si>
    <t>Приложение 6</t>
  </si>
  <si>
    <t>Совет муниципального района "Печора"</t>
  </si>
  <si>
    <t>Администрация муниципального района "Печора"</t>
  </si>
  <si>
    <t xml:space="preserve">Закупка товаров, работ и услуг для государственных (муниципальных) нужд
</t>
  </si>
  <si>
    <t>Подпрограмма "Обеспечение создания условий для реализации муниципальной программы</t>
  </si>
  <si>
    <t>2018 год</t>
  </si>
  <si>
    <t>Подпрограмма "Повышение безопасности дорожного движения"</t>
  </si>
  <si>
    <t>Содействие в проведении профилактических, пропагандистких акций, конкурсов, мероприятий направленных на укрепление дисциплины участников дорожного движения , формирования у них стереотипов законопослушного поведения на дороге</t>
  </si>
  <si>
    <t>Оснащение образовательных организаций оборудованием , позволяющим в игровой форме формировать навыки безопасного поведения улично-дорожной сети ( в том числе обустройство мини-улиц и авто-городков)</t>
  </si>
  <si>
    <t>Содействие в проведении мероприятий с детьми по профилактике детского дорожно-транспортного травматизма и обеспечению безопасному участию в дорожном движении</t>
  </si>
  <si>
    <t>Организация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</si>
  <si>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Военно-патриотическое воспитание молодёжи допризывного возраста</t>
  </si>
  <si>
    <t>Стимулирование активного участия молодёжи в общественной жизни и профилактика негативных тенденций в молодёжной среде</t>
  </si>
  <si>
    <t>Мероприятия по проведению оздоровительной кампании детей</t>
  </si>
  <si>
    <t>Подпрограмма "Укрепление правопорядка, защита населения и территории МО МР "Печора" от чрезвычайных ситуаций"</t>
  </si>
  <si>
    <t>01 0 00 00000</t>
  </si>
  <si>
    <t>01 3 00 00000</t>
  </si>
  <si>
    <t>01 3 11 00000</t>
  </si>
  <si>
    <t>01 3 21 00000</t>
  </si>
  <si>
    <t>99 0 00 51180</t>
  </si>
  <si>
    <t>99 0 00 59300</t>
  </si>
  <si>
    <t>99 0 00 00000</t>
  </si>
  <si>
    <t>99 0 00 91020</t>
  </si>
  <si>
    <t>99 0 00 91030</t>
  </si>
  <si>
    <t>99 0 00 73090</t>
  </si>
  <si>
    <t>99 0 00 73100</t>
  </si>
  <si>
    <t>99 0 00 73110</t>
  </si>
  <si>
    <t>99 0 00 73150</t>
  </si>
  <si>
    <t>99 0 00 73160</t>
  </si>
  <si>
    <t>99 0 00 99990</t>
  </si>
  <si>
    <t>99 0 00 02110</t>
  </si>
  <si>
    <t>99 0 00 63220</t>
  </si>
  <si>
    <t>99 0 00 02040</t>
  </si>
  <si>
    <t>99 0 00 02020</t>
  </si>
  <si>
    <t>99 0 00 02030</t>
  </si>
  <si>
    <t>99 0 00 99271</t>
  </si>
  <si>
    <t>04 1 11 00000</t>
  </si>
  <si>
    <t>04 0 00 00000</t>
  </si>
  <si>
    <t>04 1 00 00000</t>
  </si>
  <si>
    <t>04 1 13 00000</t>
  </si>
  <si>
    <t>04 1 12 73010</t>
  </si>
  <si>
    <t>04 1 15 73020</t>
  </si>
  <si>
    <t>04 1 18 73190</t>
  </si>
  <si>
    <t>04 2 00 00000</t>
  </si>
  <si>
    <t>04 2 11 00000</t>
  </si>
  <si>
    <t>04 2 18 00000</t>
  </si>
  <si>
    <t>04 2 12 73010</t>
  </si>
  <si>
    <t>04 2 19 73190</t>
  </si>
  <si>
    <t>04 3 00 00000</t>
  </si>
  <si>
    <t>04 3 11 00000</t>
  </si>
  <si>
    <t>04 3 17 73190</t>
  </si>
  <si>
    <t>04 5 00 00000</t>
  </si>
  <si>
    <t>04 5 11 00000</t>
  </si>
  <si>
    <t>04 5 12 00000</t>
  </si>
  <si>
    <t>04 2 13 00000</t>
  </si>
  <si>
    <t>04 3 16 00000</t>
  </si>
  <si>
    <t>04 3 31 00000</t>
  </si>
  <si>
    <t>04 3 42 00000</t>
  </si>
  <si>
    <t>04 4 00 00000</t>
  </si>
  <si>
    <t xml:space="preserve"> 04 5 12 00000</t>
  </si>
  <si>
    <t>08 4 00 00000</t>
  </si>
  <si>
    <t>08 0 00 00000</t>
  </si>
  <si>
    <t>09 2 00 00000</t>
  </si>
  <si>
    <t>09 2 41 00000</t>
  </si>
  <si>
    <t xml:space="preserve"> 09 2 41 00000</t>
  </si>
  <si>
    <t>05 0 11 00000</t>
  </si>
  <si>
    <t>05 0 00 00000</t>
  </si>
  <si>
    <t>05 0 21 00000</t>
  </si>
  <si>
    <t>05 0 22 00000</t>
  </si>
  <si>
    <t>05 0 41 00000</t>
  </si>
  <si>
    <t>05 0 43 00000</t>
  </si>
  <si>
    <t>06 0 00 00000</t>
  </si>
  <si>
    <t>06 0 21 00000</t>
  </si>
  <si>
    <t>06 0 23 00000</t>
  </si>
  <si>
    <t>06 0 51 00000</t>
  </si>
  <si>
    <t>08 1 00 00000</t>
  </si>
  <si>
    <r>
      <t>08 1 2</t>
    </r>
    <r>
      <rPr>
        <sz val="12"/>
        <rFont val="Times New Roman"/>
        <family val="1"/>
      </rPr>
      <t>1 00000</t>
    </r>
  </si>
  <si>
    <t>08 2 00 00000</t>
  </si>
  <si>
    <r>
      <t>08 2 1</t>
    </r>
    <r>
      <rPr>
        <sz val="12"/>
        <rFont val="Times New Roman"/>
        <family val="1"/>
      </rPr>
      <t>1 00000</t>
    </r>
  </si>
  <si>
    <r>
      <t>08 2 32</t>
    </r>
    <r>
      <rPr>
        <sz val="12"/>
        <rFont val="Times New Roman"/>
        <family val="1"/>
      </rPr>
      <t xml:space="preserve"> 00000</t>
    </r>
  </si>
  <si>
    <r>
      <t>08 4 11</t>
    </r>
    <r>
      <rPr>
        <sz val="12"/>
        <rFont val="Times New Roman"/>
        <family val="1"/>
      </rPr>
      <t xml:space="preserve"> 00000</t>
    </r>
  </si>
  <si>
    <t>08 5 00 00000</t>
  </si>
  <si>
    <r>
      <t>08 5 11</t>
    </r>
    <r>
      <rPr>
        <sz val="12"/>
        <rFont val="Times New Roman"/>
        <family val="1"/>
      </rPr>
      <t xml:space="preserve"> 00000</t>
    </r>
  </si>
  <si>
    <r>
      <t>08 5 21</t>
    </r>
    <r>
      <rPr>
        <sz val="12"/>
        <rFont val="Times New Roman"/>
        <family val="1"/>
      </rPr>
      <t xml:space="preserve"> 00000</t>
    </r>
  </si>
  <si>
    <r>
      <t>08 5 22</t>
    </r>
    <r>
      <rPr>
        <sz val="12"/>
        <rFont val="Times New Roman"/>
        <family val="1"/>
      </rPr>
      <t xml:space="preserve"> 00000</t>
    </r>
  </si>
  <si>
    <t>02 0 00 00000</t>
  </si>
  <si>
    <t>02 1 00 00000</t>
  </si>
  <si>
    <r>
      <t xml:space="preserve">02 1 </t>
    </r>
    <r>
      <rPr>
        <sz val="12"/>
        <rFont val="Times New Roman"/>
        <family val="1"/>
      </rPr>
      <t>12 00000</t>
    </r>
  </si>
  <si>
    <r>
      <t xml:space="preserve">02 1 </t>
    </r>
    <r>
      <rPr>
        <sz val="12"/>
        <rFont val="Times New Roman"/>
        <family val="1"/>
      </rPr>
      <t>13 00000</t>
    </r>
  </si>
  <si>
    <t>02 2 00 00000</t>
  </si>
  <si>
    <t>07 0 00 00000</t>
  </si>
  <si>
    <t>07 1 00 00000</t>
  </si>
  <si>
    <t>07 1 31 00000</t>
  </si>
  <si>
    <t>07 2 00 00000</t>
  </si>
  <si>
    <t>07 2 11 00000</t>
  </si>
  <si>
    <t>07 2 21 00000</t>
  </si>
  <si>
    <t>07 2 31 00000</t>
  </si>
  <si>
    <t>07 2 32 00000</t>
  </si>
  <si>
    <t>07 3 00 00000</t>
  </si>
  <si>
    <t>07 3 21 00000</t>
  </si>
  <si>
    <t>07 3 71 00000</t>
  </si>
  <si>
    <t>07 3 72 00000</t>
  </si>
  <si>
    <t>07 3 79 00000</t>
  </si>
  <si>
    <t>07 4 00 00000</t>
  </si>
  <si>
    <t>07 4 12 00000</t>
  </si>
  <si>
    <t>07 4 45 00000</t>
  </si>
  <si>
    <t>07 4 54 00000</t>
  </si>
  <si>
    <t>07 5 00 00000</t>
  </si>
  <si>
    <t>07 5 12 00000</t>
  </si>
  <si>
    <t>07 3 74 73040</t>
  </si>
  <si>
    <t>07 3 76 73070</t>
  </si>
  <si>
    <t>07 3 77 73080</t>
  </si>
  <si>
    <t>07 3 78 73120</t>
  </si>
  <si>
    <t>09 0 00 00000</t>
  </si>
  <si>
    <t>09 1 00 00000</t>
  </si>
  <si>
    <t>09 1 11 00000</t>
  </si>
  <si>
    <t>09 1 12 00000</t>
  </si>
  <si>
    <t>09 2 11 00000</t>
  </si>
  <si>
    <t>09 3 00 00000</t>
  </si>
  <si>
    <t>09 3 11 00000</t>
  </si>
  <si>
    <t>09 3 12 00000</t>
  </si>
  <si>
    <t>09 2 32 51350</t>
  </si>
  <si>
    <t>09 2 31 R0820</t>
  </si>
  <si>
    <t>03 0 00 00000</t>
  </si>
  <si>
    <t>03 1 00 00000</t>
  </si>
  <si>
    <t>03 1 14 00000</t>
  </si>
  <si>
    <t>03 1 15 00000</t>
  </si>
  <si>
    <t>03 1 16 00000</t>
  </si>
  <si>
    <t>03 2 00 00000</t>
  </si>
  <si>
    <t>03 3 00 00000</t>
  </si>
  <si>
    <t>03 3 12 00000</t>
  </si>
  <si>
    <t>03 3 13 00000</t>
  </si>
  <si>
    <t>03 3 14 00000</t>
  </si>
  <si>
    <t>03 3 15 00000</t>
  </si>
  <si>
    <t>03 5 00 00000</t>
  </si>
  <si>
    <t>03 5 12 00000</t>
  </si>
  <si>
    <t>03 5 13 00000</t>
  </si>
  <si>
    <t>03 1 17 00000</t>
  </si>
  <si>
    <t>03 1 19 73060</t>
  </si>
  <si>
    <t>03 1 18 73120</t>
  </si>
  <si>
    <t>03 3 13 72220</t>
  </si>
  <si>
    <r>
      <t>03 1 18</t>
    </r>
    <r>
      <rPr>
        <sz val="12"/>
        <rFont val="Times New Roman"/>
        <family val="1"/>
      </rPr>
      <t xml:space="preserve"> 73120</t>
    </r>
  </si>
  <si>
    <t>03 3 12 72210</t>
  </si>
  <si>
    <t>Кадровое обеспечение, повышение квалификации</t>
  </si>
  <si>
    <t>05 0 25 00000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</si>
  <si>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 с учетом необходимости развития малоэтажного жилищного строительства </t>
  </si>
  <si>
    <t>97008,4</t>
  </si>
  <si>
    <t>03 3 12 S2210</t>
  </si>
  <si>
    <t>03 3 13 S2220</t>
  </si>
  <si>
    <t>03 3 17 S2270</t>
  </si>
  <si>
    <t>01 3 12 00000</t>
  </si>
  <si>
    <t>04 4 11 S2040</t>
  </si>
  <si>
    <t>05 0 13 S2150</t>
  </si>
  <si>
    <t>05 0 13 S2450</t>
  </si>
  <si>
    <t>Укрепление материально-технической базы муниципальных учреждений сферы культуры</t>
  </si>
  <si>
    <t>Комплектование документных фондов библиотек муниципальных образований</t>
  </si>
  <si>
    <t>03 2 21 S9602</t>
  </si>
  <si>
    <t>07 3 73 73150</t>
  </si>
  <si>
    <r>
      <t xml:space="preserve">02 2 </t>
    </r>
    <r>
      <rPr>
        <sz val="12"/>
        <rFont val="Times New Roman"/>
        <family val="1"/>
      </rPr>
      <t>11 00000</t>
    </r>
  </si>
  <si>
    <t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по отлову и содержанию безнадзорных животных</t>
  </si>
  <si>
    <t xml:space="preserve"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по отлову и содержанию безнадзорных животных </t>
  </si>
  <si>
    <t>08 2 32 00000</t>
  </si>
  <si>
    <t>Оказание муниципальных услуг (выполнение работ) музеями и библиотеками</t>
  </si>
  <si>
    <t>Распределение бюджетных ассигнований по целевым статьям (муниципальным программам и непрограммным  направлениям деятельности), группам видов расходов классификации расходов бюджетов Российской Федерации на 2017 год</t>
  </si>
  <si>
    <t>Распределение бюджетных ассигнований по целевым статьям (муниципальным программам и непрограммным  направлениям деятельности), группам видов расходов классификации расходов бюджетов Российской Федерации  на плановый период 2018 и 2019 годов</t>
  </si>
  <si>
    <t>2019 год</t>
  </si>
  <si>
    <t>Ведомственная структура расходов бюджета муниципального образования муниципального района "Печора" на 2017 год</t>
  </si>
  <si>
    <t>Ведомственная структура расходов бюджета муниципального образования муниципального района "Печора" на плановый период  2018 и 2019 годов</t>
  </si>
  <si>
    <t>04 4 11 72040</t>
  </si>
  <si>
    <t>Мероприятия по проведению оздоровительной кампании детей и трудоустройству подростков</t>
  </si>
  <si>
    <t>04 2 16 72000</t>
  </si>
  <si>
    <t>04 2 16 S2000</t>
  </si>
  <si>
    <t>05 0 13 L0140</t>
  </si>
  <si>
    <t>Адаптация муниципальных учреждений сферы культуры путем ремонта, дооборудования техническими средствами адаптации, а также путем организации альтернативного формата предоставления услуг</t>
  </si>
  <si>
    <t>05 0 16 00000</t>
  </si>
  <si>
    <t>06 0 53 00000</t>
  </si>
  <si>
    <t>06 0 52 00000</t>
  </si>
  <si>
    <t>Реализация поэтапного внедрения Всероссийского физкультурно-спортивного комплекса "Готов к труду и обороне" (ГТО)</t>
  </si>
  <si>
    <t>Адаптация муниципальных учреждений физической культуры и спорта к обслуживанию</t>
  </si>
  <si>
    <t>07 4 53 00000</t>
  </si>
  <si>
    <t>Обеспечение защиты конфидециальной информации в информационных системах</t>
  </si>
  <si>
    <t>99 0 00 27100</t>
  </si>
  <si>
    <t>Проведение ремонтно-восстановительных работ при ликвидации чрезвычайных и аварийных ситуаций на объектах жилищно-коммунального хозяйства</t>
  </si>
  <si>
    <t>Разработка проектов планировки и проектов межевания территории в целях развития газификации</t>
  </si>
  <si>
    <t>Актуализация схем теплоснабжения, водоснабжения и водоотведения</t>
  </si>
  <si>
    <t>03 1 20 00000</t>
  </si>
  <si>
    <t>03 1 21 00000</t>
  </si>
  <si>
    <t>06 0 14 S2170</t>
  </si>
  <si>
    <t xml:space="preserve">Строительство и реконструкция спортивных объектов муниципальных образований
</t>
  </si>
  <si>
    <t>99 0 00 63160</t>
  </si>
  <si>
    <t>к  решению Совета муниципального района "Печора" от 22 декабря 2016 года № 6-13/119</t>
  </si>
  <si>
    <t>изменения</t>
  </si>
  <si>
    <t>Осуществление государственных полномочий Республики Коми, предусмотренных пунктами 7 - 9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</si>
  <si>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6, 7 и 8 Закона Республики Коми "Об административной ответственности в Республике Коми"</t>
  </si>
  <si>
    <t xml:space="preserve"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"Об административной ответственности в Республике Коми"
</t>
  </si>
  <si>
    <t xml:space="preserve">Осуществление государственного полномочия Республики Коми, предусмотренного пунктом "а"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 </t>
  </si>
  <si>
    <t>Меры социальной поддержки специалистов муниципальных учреждений образования, культуры муниципального района "Печора", работающих и проживающих в сельских населенных пунктах и поселках городского типа</t>
  </si>
  <si>
    <t>Осуществление государственного полномочия Республики Коми, предусмотренного статьей 2 Закона Республики Коми "О наделении органов местного самоуправления в Республике Коми отдельными государственными полномочиями в сфере государственной регистрации актов гражданского состояния"</t>
  </si>
  <si>
    <t>Осуществление переданных государственных полномочий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комиссариаты"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</si>
  <si>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"Об административной ответственности в Республике Коми"</t>
  </si>
  <si>
    <t>Руководитель контрольно-счетной комиссии муниципального района "Печора"</t>
  </si>
  <si>
    <t>09 2 41 L0200</t>
  </si>
  <si>
    <t>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пунктом 4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</si>
  <si>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</si>
  <si>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09 3 12 S2430</t>
  </si>
  <si>
    <t>06 0 13 S2170</t>
  </si>
  <si>
    <t>Осуществление переданных органами местного самоуправления полномочий по решению вопросов местного значения по участию в минимизации и (или) ликвидации последствий проявления терроризма и экстремизма в границах поселения</t>
  </si>
  <si>
    <t>99 0 00 03040</t>
  </si>
  <si>
    <t>Осуществление переданных органами местного самоуправления полномочий по решению вопросов местного значения по содействию в развитии сельскохозяйственного производства, созданию условий для развития малого и среднего предпринимательства</t>
  </si>
  <si>
    <t>99 0 00 03050</t>
  </si>
  <si>
    <t>Осуществление переданных органами местного самоуправления полномочий по решению вопросов местного значения по исполнению бюджета поселения, осуществлению контроля за его исполнением</t>
  </si>
  <si>
    <t>99 0 00 03010</t>
  </si>
  <si>
    <t>Обеспечение беспрепятственного доступа для маломобильных групп населения в муниципальных организациях образования</t>
  </si>
  <si>
    <t>04 1 19 00000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</si>
  <si>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</si>
  <si>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</t>
  </si>
  <si>
    <t>03 2 21 09602</t>
  </si>
  <si>
    <t>03 2 21 09502</t>
  </si>
  <si>
    <t>*</t>
  </si>
  <si>
    <t>01 3 11 L5270</t>
  </si>
  <si>
    <t>01 3 21 L5270</t>
  </si>
  <si>
    <t xml:space="preserve">Укрепление материально-технической базы </t>
  </si>
  <si>
    <t>06 0 11 00000</t>
  </si>
  <si>
    <t>05 0 13 R5190</t>
  </si>
  <si>
    <t>Поддержка отрасли культуры</t>
  </si>
  <si>
    <t>05 0 13 L5190</t>
  </si>
  <si>
    <t>05 0 13 R5580</t>
  </si>
  <si>
    <t>05 0 21 L5580</t>
  </si>
  <si>
    <t>06 0 61 00000</t>
  </si>
  <si>
    <t xml:space="preserve">Предоставление социальных выплат молодым семьям на приобретение жилого помещения или создание объекта индивидуального жилищного строительства
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</si>
  <si>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</si>
  <si>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Реализация муниципальных программ (подпрограмм, основных мероприятий) поддержки социально ориентированных некоммерческих организаций</t>
  </si>
  <si>
    <t>01 3 23 S2560</t>
  </si>
  <si>
    <t>Реализация народных проектов в сфере предпринимательства  в рамках проекта "Народный бюджет"</t>
  </si>
  <si>
    <t>Реализация народных проектов в сфере образования в рамках проекта «Народный бюджет»</t>
  </si>
  <si>
    <t>04 2 11 S2020</t>
  </si>
  <si>
    <t>Реализация народных проектов в сфере культуры в рамках проекта "Народный бюджет"</t>
  </si>
  <si>
    <t>05 0 21 S2460</t>
  </si>
  <si>
    <t>04 1 11 S2020</t>
  </si>
  <si>
    <t>03 2 21 00000</t>
  </si>
  <si>
    <t>Обеспечение мероприятий по землеустройству и землепользованию</t>
  </si>
  <si>
    <t>Обеспечение мероприятий по переселению граждан из аварийного жилищного фонда</t>
  </si>
  <si>
    <t>Проведение работ связанных с подведением инженерной инфраструктуры к новым земельным участкам, предназначенным под жилищное строительство</t>
  </si>
  <si>
    <t>03 2 11 00000</t>
  </si>
  <si>
    <t>Подпрограмма  "Устойчивое развитие сельских территорий МО МР   "Печора"</t>
  </si>
  <si>
    <t>Обустройство территорий сельских поселений объектами коммунальной инфраструктуры</t>
  </si>
  <si>
    <t>02 2 13 00000</t>
  </si>
  <si>
    <t>Оказание финансовой поддержки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</si>
  <si>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Строительство и реконструкция спортивных объектов муниципальных образований</t>
  </si>
  <si>
    <t>99 0 00 03150</t>
  </si>
  <si>
    <t>Осуществление переданных органами местного самоуправления полномочий по решению вопросов местного значения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</si>
  <si>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к  решению Совета муниципального района "Печора" от 28 февраля 2017 года № 6-14/134</t>
  </si>
  <si>
    <t>99 0 00 24100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</si>
</sst>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?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\ 00\ 00"/>
    <numFmt numFmtId="187" formatCode="000"/>
    <numFmt numFmtId="188" formatCode="000000"/>
    <numFmt numFmtId="189" formatCode="0.0"/>
    <numFmt numFmtId="190" formatCode="#,##0.000"/>
    <numFmt numFmtId="191" formatCode="#,##0.0000"/>
    <numFmt numFmtId="192" formatCode="#,##0.00000"/>
  </numFmts>
  <fonts count="58">
    <font>
      <sz val="10"/>
      <name val="Arial"/>
      <family val="0"/>
    </font>
    <font>
      <sz val="8"/>
      <name val="Arial Cyr"/>
      <family val="0"/>
    </font>
    <font>
      <sz val="12"/>
      <name val="Times New Roman CYR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3"/>
      <name val="Times New Roman CYR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dotted"/>
      <top style="dotted"/>
      <bottom style="dotted"/>
    </border>
    <border>
      <left style="thin"/>
      <right style="dotted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dotted"/>
      <top style="thin"/>
      <bottom style="dotted"/>
    </border>
    <border>
      <left style="thin"/>
      <right style="dotted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dotted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left" vertical="top"/>
    </xf>
    <xf numFmtId="0" fontId="6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 wrapText="1"/>
    </xf>
    <xf numFmtId="181" fontId="4" fillId="0" borderId="10" xfId="0" applyNumberFormat="1" applyFont="1" applyBorder="1" applyAlignment="1">
      <alignment horizontal="right" vertical="center"/>
    </xf>
    <xf numFmtId="49" fontId="55" fillId="0" borderId="10" xfId="0" applyNumberFormat="1" applyFont="1" applyBorder="1" applyAlignment="1">
      <alignment horizontal="center" vertical="center" wrapText="1"/>
    </xf>
    <xf numFmtId="49" fontId="11" fillId="7" borderId="10" xfId="0" applyNumberFormat="1" applyFont="1" applyFill="1" applyBorder="1" applyAlignment="1">
      <alignment horizontal="justify" vertical="center" wrapText="1"/>
    </xf>
    <xf numFmtId="49" fontId="11" fillId="7" borderId="10" xfId="0" applyNumberFormat="1" applyFont="1" applyFill="1" applyBorder="1" applyAlignment="1">
      <alignment horizontal="center" vertical="center" wrapText="1"/>
    </xf>
    <xf numFmtId="181" fontId="11" fillId="7" borderId="10" xfId="0" applyNumberFormat="1" applyFont="1" applyFill="1" applyBorder="1" applyAlignment="1">
      <alignment horizontal="right" vertical="center"/>
    </xf>
    <xf numFmtId="49" fontId="12" fillId="7" borderId="10" xfId="0" applyNumberFormat="1" applyFont="1" applyFill="1" applyBorder="1" applyAlignment="1">
      <alignment horizontal="justify" vertical="center" wrapText="1"/>
    </xf>
    <xf numFmtId="49" fontId="13" fillId="0" borderId="10" xfId="0" applyNumberFormat="1" applyFont="1" applyBorder="1" applyAlignment="1">
      <alignment horizontal="justify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181" fontId="13" fillId="0" borderId="10" xfId="0" applyNumberFormat="1" applyFont="1" applyBorder="1" applyAlignment="1">
      <alignment horizontal="right" vertical="center"/>
    </xf>
    <xf numFmtId="0" fontId="13" fillId="0" borderId="10" xfId="0" applyNumberFormat="1" applyFont="1" applyBorder="1" applyAlignment="1">
      <alignment horizontal="justify" vertical="center" wrapText="1"/>
    </xf>
    <xf numFmtId="0" fontId="0" fillId="0" borderId="0" xfId="0" applyFont="1" applyAlignment="1">
      <alignment/>
    </xf>
    <xf numFmtId="181" fontId="11" fillId="33" borderId="10" xfId="0" applyNumberFormat="1" applyFont="1" applyFill="1" applyBorder="1" applyAlignment="1">
      <alignment horizontal="right" vertical="center"/>
    </xf>
    <xf numFmtId="49" fontId="13" fillId="0" borderId="10" xfId="0" applyNumberFormat="1" applyFont="1" applyBorder="1" applyAlignment="1">
      <alignment horizontal="left" vertical="center" wrapText="1"/>
    </xf>
    <xf numFmtId="181" fontId="4" fillId="33" borderId="10" xfId="0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justify" vertical="center" wrapText="1"/>
    </xf>
    <xf numFmtId="49" fontId="12" fillId="7" borderId="10" xfId="0" applyNumberFormat="1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/>
    </xf>
    <xf numFmtId="181" fontId="4" fillId="0" borderId="0" xfId="0" applyNumberFormat="1" applyFont="1" applyAlignment="1">
      <alignment vertical="center"/>
    </xf>
    <xf numFmtId="181" fontId="0" fillId="0" borderId="0" xfId="0" applyNumberFormat="1" applyFont="1" applyAlignment="1">
      <alignment/>
    </xf>
    <xf numFmtId="49" fontId="13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justify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181" fontId="3" fillId="34" borderId="10" xfId="0" applyNumberFormat="1" applyFont="1" applyFill="1" applyBorder="1" applyAlignment="1">
      <alignment horizontal="right" vertical="center"/>
    </xf>
    <xf numFmtId="49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181" fontId="7" fillId="34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right" vertical="center"/>
    </xf>
    <xf numFmtId="181" fontId="13" fillId="0" borderId="10" xfId="0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left" vertical="center" wrapText="1"/>
    </xf>
    <xf numFmtId="2" fontId="13" fillId="0" borderId="10" xfId="0" applyNumberFormat="1" applyFont="1" applyFill="1" applyBorder="1" applyAlignment="1">
      <alignment vertical="center" wrapText="1"/>
    </xf>
    <xf numFmtId="49" fontId="13" fillId="33" borderId="10" xfId="0" applyNumberFormat="1" applyFont="1" applyFill="1" applyBorder="1" applyAlignment="1">
      <alignment horizontal="justify" vertical="center" wrapText="1"/>
    </xf>
    <xf numFmtId="49" fontId="13" fillId="0" borderId="10" xfId="0" applyNumberFormat="1" applyFont="1" applyFill="1" applyBorder="1" applyAlignment="1">
      <alignment horizontal="justify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181" fontId="13" fillId="33" borderId="10" xfId="0" applyNumberFormat="1" applyFont="1" applyFill="1" applyBorder="1" applyAlignment="1">
      <alignment horizontal="right" vertical="center"/>
    </xf>
    <xf numFmtId="0" fontId="13" fillId="33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justify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181" fontId="13" fillId="33" borderId="10" xfId="0" applyNumberFormat="1" applyFont="1" applyFill="1" applyBorder="1" applyAlignment="1">
      <alignment/>
    </xf>
    <xf numFmtId="181" fontId="13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/>
    </xf>
    <xf numFmtId="0" fontId="13" fillId="33" borderId="10" xfId="0" applyNumberFormat="1" applyFont="1" applyFill="1" applyBorder="1" applyAlignment="1">
      <alignment/>
    </xf>
    <xf numFmtId="186" fontId="13" fillId="33" borderId="12" xfId="0" applyNumberFormat="1" applyFont="1" applyFill="1" applyBorder="1" applyAlignment="1">
      <alignment horizontal="center" vertical="center" wrapText="1"/>
    </xf>
    <xf numFmtId="187" fontId="13" fillId="33" borderId="13" xfId="0" applyNumberFormat="1" applyFont="1" applyFill="1" applyBorder="1" applyAlignment="1">
      <alignment horizontal="center" vertical="center" wrapText="1"/>
    </xf>
    <xf numFmtId="187" fontId="13" fillId="33" borderId="10" xfId="0" applyNumberFormat="1" applyFont="1" applyFill="1" applyBorder="1" applyAlignment="1">
      <alignment horizontal="center" vertical="center" wrapText="1"/>
    </xf>
    <xf numFmtId="0" fontId="57" fillId="33" borderId="10" xfId="0" applyNumberFormat="1" applyFont="1" applyFill="1" applyBorder="1" applyAlignment="1">
      <alignment wrapText="1"/>
    </xf>
    <xf numFmtId="0" fontId="13" fillId="33" borderId="10" xfId="0" applyNumberFormat="1" applyFont="1" applyFill="1" applyBorder="1" applyAlignment="1">
      <alignment vertical="top"/>
    </xf>
    <xf numFmtId="0" fontId="4" fillId="33" borderId="10" xfId="0" applyNumberFormat="1" applyFont="1" applyFill="1" applyBorder="1" applyAlignment="1">
      <alignment horizontal="justify" vertical="center" wrapText="1"/>
    </xf>
    <xf numFmtId="0" fontId="13" fillId="33" borderId="10" xfId="0" applyNumberFormat="1" applyFont="1" applyFill="1" applyBorder="1" applyAlignment="1">
      <alignment vertical="center" wrapText="1"/>
    </xf>
    <xf numFmtId="0" fontId="13" fillId="33" borderId="10" xfId="0" applyFont="1" applyFill="1" applyBorder="1" applyAlignment="1">
      <alignment wrapText="1"/>
    </xf>
    <xf numFmtId="0" fontId="13" fillId="33" borderId="10" xfId="0" applyNumberFormat="1" applyFont="1" applyFill="1" applyBorder="1" applyAlignment="1">
      <alignment horizontal="justify" vertical="center" wrapText="1"/>
    </xf>
    <xf numFmtId="49" fontId="13" fillId="33" borderId="14" xfId="0" applyNumberFormat="1" applyFont="1" applyFill="1" applyBorder="1" applyAlignment="1">
      <alignment horizontal="left" vertical="center" wrapText="1"/>
    </xf>
    <xf numFmtId="49" fontId="13" fillId="33" borderId="11" xfId="0" applyNumberFormat="1" applyFont="1" applyFill="1" applyBorder="1" applyAlignment="1">
      <alignment horizontal="left" vertical="center" wrapText="1"/>
    </xf>
    <xf numFmtId="49" fontId="13" fillId="33" borderId="13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justify" vertical="center" wrapText="1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189" fontId="13" fillId="0" borderId="10" xfId="0" applyNumberFormat="1" applyFont="1" applyFill="1" applyBorder="1" applyAlignment="1">
      <alignment vertical="center"/>
    </xf>
    <xf numFmtId="49" fontId="55" fillId="35" borderId="10" xfId="0" applyNumberFormat="1" applyFont="1" applyFill="1" applyBorder="1" applyAlignment="1">
      <alignment horizontal="center" vertical="center" wrapText="1"/>
    </xf>
    <xf numFmtId="49" fontId="19" fillId="35" borderId="10" xfId="0" applyNumberFormat="1" applyFont="1" applyFill="1" applyBorder="1" applyAlignment="1">
      <alignment horizontal="center" vertical="center" wrapText="1"/>
    </xf>
    <xf numFmtId="181" fontId="13" fillId="0" borderId="10" xfId="0" applyNumberFormat="1" applyFont="1" applyFill="1" applyBorder="1" applyAlignment="1">
      <alignment vertical="center"/>
    </xf>
    <xf numFmtId="181" fontId="13" fillId="0" borderId="10" xfId="0" applyNumberFormat="1" applyFont="1" applyBorder="1" applyAlignment="1">
      <alignment vertical="center"/>
    </xf>
    <xf numFmtId="0" fontId="18" fillId="33" borderId="10" xfId="0" applyFont="1" applyFill="1" applyBorder="1" applyAlignment="1">
      <alignment vertical="top" wrapText="1"/>
    </xf>
    <xf numFmtId="49" fontId="7" fillId="35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vertical="top" wrapText="1"/>
    </xf>
    <xf numFmtId="181" fontId="11" fillId="0" borderId="10" xfId="0" applyNumberFormat="1" applyFont="1" applyFill="1" applyBorder="1" applyAlignment="1">
      <alignment horizontal="right" vertical="center"/>
    </xf>
    <xf numFmtId="49" fontId="55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left" vertical="center" wrapText="1"/>
    </xf>
    <xf numFmtId="0" fontId="13" fillId="33" borderId="16" xfId="0" applyFont="1" applyFill="1" applyBorder="1" applyAlignment="1">
      <alignment horizontal="justify" vertical="center" wrapText="1"/>
    </xf>
    <xf numFmtId="49" fontId="13" fillId="33" borderId="17" xfId="0" applyNumberFormat="1" applyFont="1" applyFill="1" applyBorder="1" applyAlignment="1">
      <alignment horizontal="left" vertical="center" wrapText="1"/>
    </xf>
    <xf numFmtId="49" fontId="13" fillId="33" borderId="16" xfId="0" applyNumberFormat="1" applyFont="1" applyFill="1" applyBorder="1" applyAlignment="1">
      <alignment horizontal="left" vertical="center" wrapText="1"/>
    </xf>
    <xf numFmtId="0" fontId="13" fillId="33" borderId="18" xfId="0" applyFont="1" applyFill="1" applyBorder="1" applyAlignment="1">
      <alignment wrapText="1"/>
    </xf>
    <xf numFmtId="0" fontId="13" fillId="33" borderId="19" xfId="0" applyFont="1" applyFill="1" applyBorder="1" applyAlignment="1">
      <alignment horizontal="justify" vertical="center" wrapText="1"/>
    </xf>
    <xf numFmtId="0" fontId="13" fillId="0" borderId="18" xfId="0" applyFont="1" applyFill="1" applyBorder="1" applyAlignment="1">
      <alignment wrapText="1"/>
    </xf>
    <xf numFmtId="0" fontId="13" fillId="0" borderId="17" xfId="0" applyFont="1" applyFill="1" applyBorder="1" applyAlignment="1">
      <alignment horizontal="justify" vertical="center" wrapText="1"/>
    </xf>
    <xf numFmtId="0" fontId="13" fillId="0" borderId="16" xfId="0" applyFont="1" applyFill="1" applyBorder="1" applyAlignment="1">
      <alignment horizontal="justify" vertical="center" wrapText="1"/>
    </xf>
    <xf numFmtId="49" fontId="13" fillId="0" borderId="16" xfId="0" applyNumberFormat="1" applyFont="1" applyFill="1" applyBorder="1" applyAlignment="1">
      <alignment horizontal="left" vertical="center" wrapText="1"/>
    </xf>
    <xf numFmtId="49" fontId="13" fillId="0" borderId="17" xfId="0" applyNumberFormat="1" applyFont="1" applyFill="1" applyBorder="1" applyAlignment="1">
      <alignment horizontal="left" vertical="center" wrapText="1"/>
    </xf>
    <xf numFmtId="49" fontId="13" fillId="33" borderId="20" xfId="0" applyNumberFormat="1" applyFont="1" applyFill="1" applyBorder="1" applyAlignment="1">
      <alignment horizontal="left" vertical="center" wrapText="1"/>
    </xf>
    <xf numFmtId="49" fontId="4" fillId="33" borderId="16" xfId="0" applyNumberFormat="1" applyFont="1" applyFill="1" applyBorder="1" applyAlignment="1">
      <alignment horizontal="left" vertical="center" wrapText="1"/>
    </xf>
    <xf numFmtId="0" fontId="16" fillId="33" borderId="16" xfId="0" applyNumberFormat="1" applyFont="1" applyFill="1" applyBorder="1" applyAlignment="1">
      <alignment vertical="center" wrapText="1"/>
    </xf>
    <xf numFmtId="0" fontId="17" fillId="33" borderId="16" xfId="0" applyNumberFormat="1" applyFont="1" applyFill="1" applyBorder="1" applyAlignment="1">
      <alignment horizontal="justify" vertical="center" wrapText="1"/>
    </xf>
    <xf numFmtId="49" fontId="4" fillId="0" borderId="17" xfId="0" applyNumberFormat="1" applyFont="1" applyBorder="1" applyAlignment="1">
      <alignment horizontal="justify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vertical="center" wrapText="1"/>
    </xf>
    <xf numFmtId="0" fontId="17" fillId="33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Border="1" applyAlignment="1">
      <alignment horizontal="justify" vertical="center" wrapText="1"/>
    </xf>
    <xf numFmtId="0" fontId="17" fillId="33" borderId="10" xfId="0" applyNumberFormat="1" applyFont="1" applyFill="1" applyBorder="1" applyAlignment="1">
      <alignment horizontal="left" vertical="center" wrapText="1"/>
    </xf>
    <xf numFmtId="181" fontId="13" fillId="0" borderId="15" xfId="0" applyNumberFormat="1" applyFont="1" applyFill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49" fontId="7" fillId="34" borderId="21" xfId="0" applyNumberFormat="1" applyFont="1" applyFill="1" applyBorder="1" applyAlignment="1">
      <alignment horizontal="left" vertical="center" wrapText="1"/>
    </xf>
    <xf numFmtId="49" fontId="7" fillId="6" borderId="10" xfId="0" applyNumberFormat="1" applyFont="1" applyFill="1" applyBorder="1" applyAlignment="1">
      <alignment horizontal="left" vertical="center" wrapText="1"/>
    </xf>
    <xf numFmtId="49" fontId="3" fillId="6" borderId="10" xfId="0" applyNumberFormat="1" applyFont="1" applyFill="1" applyBorder="1" applyAlignment="1">
      <alignment horizontal="center" vertical="center" wrapText="1"/>
    </xf>
    <xf numFmtId="49" fontId="7" fillId="6" borderId="10" xfId="0" applyNumberFormat="1" applyFont="1" applyFill="1" applyBorder="1" applyAlignment="1">
      <alignment horizontal="center" vertical="center" wrapText="1"/>
    </xf>
    <xf numFmtId="181" fontId="7" fillId="6" borderId="10" xfId="0" applyNumberFormat="1" applyFont="1" applyFill="1" applyBorder="1" applyAlignment="1">
      <alignment horizontal="right" vertical="center"/>
    </xf>
    <xf numFmtId="49" fontId="7" fillId="34" borderId="20" xfId="0" applyNumberFormat="1" applyFont="1" applyFill="1" applyBorder="1" applyAlignment="1">
      <alignment horizontal="left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3" fillId="6" borderId="10" xfId="0" applyNumberFormat="1" applyFont="1" applyFill="1" applyBorder="1" applyAlignment="1">
      <alignment horizontal="justify" vertical="center" wrapText="1"/>
    </xf>
    <xf numFmtId="181" fontId="3" fillId="6" borderId="10" xfId="0" applyNumberFormat="1" applyFont="1" applyFill="1" applyBorder="1" applyAlignment="1">
      <alignment horizontal="right" vertical="center"/>
    </xf>
    <xf numFmtId="49" fontId="13" fillId="7" borderId="10" xfId="0" applyNumberFormat="1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justify" vertical="center" wrapText="1"/>
    </xf>
    <xf numFmtId="49" fontId="13" fillId="0" borderId="11" xfId="0" applyNumberFormat="1" applyFont="1" applyBorder="1" applyAlignment="1">
      <alignment horizontal="left" vertical="center" wrapText="1"/>
    </xf>
    <xf numFmtId="0" fontId="13" fillId="33" borderId="17" xfId="0" applyFont="1" applyFill="1" applyBorder="1" applyAlignment="1">
      <alignment horizontal="justify" vertical="center" wrapText="1"/>
    </xf>
    <xf numFmtId="2" fontId="13" fillId="35" borderId="10" xfId="0" applyNumberFormat="1" applyFont="1" applyFill="1" applyBorder="1" applyAlignment="1">
      <alignment vertical="center" wrapText="1"/>
    </xf>
    <xf numFmtId="0" fontId="13" fillId="33" borderId="10" xfId="0" applyFont="1" applyFill="1" applyBorder="1" applyAlignment="1">
      <alignment vertical="top" wrapText="1"/>
    </xf>
    <xf numFmtId="49" fontId="13" fillId="6" borderId="10" xfId="0" applyNumberFormat="1" applyFont="1" applyFill="1" applyBorder="1" applyAlignment="1">
      <alignment horizontal="center" vertical="center" wrapText="1"/>
    </xf>
    <xf numFmtId="181" fontId="3" fillId="6" borderId="22" xfId="0" applyNumberFormat="1" applyFont="1" applyFill="1" applyBorder="1" applyAlignment="1">
      <alignment vertical="center"/>
    </xf>
    <xf numFmtId="49" fontId="55" fillId="34" borderId="10" xfId="0" applyNumberFormat="1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49" fontId="4" fillId="7" borderId="10" xfId="0" applyNumberFormat="1" applyFont="1" applyFill="1" applyBorder="1" applyAlignment="1">
      <alignment horizontal="center" vertical="center" wrapText="1"/>
    </xf>
    <xf numFmtId="181" fontId="3" fillId="6" borderId="10" xfId="0" applyNumberFormat="1" applyFont="1" applyFill="1" applyBorder="1" applyAlignment="1">
      <alignment horizontal="right" vertical="center" wrapText="1"/>
    </xf>
    <xf numFmtId="49" fontId="13" fillId="6" borderId="12" xfId="0" applyNumberFormat="1" applyFont="1" applyFill="1" applyBorder="1" applyAlignment="1">
      <alignment horizontal="center" vertical="center" wrapText="1"/>
    </xf>
    <xf numFmtId="186" fontId="13" fillId="33" borderId="23" xfId="0" applyNumberFormat="1" applyFont="1" applyFill="1" applyBorder="1" applyAlignment="1">
      <alignment horizontal="center" vertical="center" wrapText="1"/>
    </xf>
    <xf numFmtId="187" fontId="13" fillId="33" borderId="14" xfId="0" applyNumberFormat="1" applyFont="1" applyFill="1" applyBorder="1" applyAlignment="1">
      <alignment horizontal="center" vertical="center" wrapText="1"/>
    </xf>
    <xf numFmtId="187" fontId="13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49" fontId="12" fillId="7" borderId="10" xfId="0" applyNumberFormat="1" applyFont="1" applyFill="1" applyBorder="1" applyAlignment="1">
      <alignment horizontal="center" vertical="center" wrapText="1"/>
    </xf>
    <xf numFmtId="49" fontId="7" fillId="6" borderId="10" xfId="0" applyNumberFormat="1" applyFont="1" applyFill="1" applyBorder="1" applyAlignment="1">
      <alignment horizontal="justify" vertical="center" wrapText="1"/>
    </xf>
    <xf numFmtId="0" fontId="13" fillId="33" borderId="16" xfId="0" applyNumberFormat="1" applyFont="1" applyFill="1" applyBorder="1" applyAlignment="1">
      <alignment horizontal="justify" vertical="center" wrapText="1"/>
    </xf>
    <xf numFmtId="0" fontId="13" fillId="0" borderId="10" xfId="0" applyFont="1" applyBorder="1" applyAlignment="1">
      <alignment vertical="center" wrapText="1"/>
    </xf>
    <xf numFmtId="0" fontId="13" fillId="33" borderId="18" xfId="0" applyFont="1" applyFill="1" applyBorder="1" applyAlignment="1">
      <alignment vertical="center" wrapText="1"/>
    </xf>
    <xf numFmtId="0" fontId="13" fillId="35" borderId="10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justify" vertical="center" wrapText="1"/>
    </xf>
    <xf numFmtId="0" fontId="13" fillId="35" borderId="10" xfId="0" applyNumberFormat="1" applyFont="1" applyFill="1" applyBorder="1" applyAlignment="1">
      <alignment horizontal="left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horizontal="justify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181" fontId="11" fillId="3" borderId="10" xfId="0" applyNumberFormat="1" applyFont="1" applyFill="1" applyBorder="1" applyAlignment="1">
      <alignment horizontal="right" vertical="center"/>
    </xf>
    <xf numFmtId="49" fontId="13" fillId="3" borderId="10" xfId="0" applyNumberFormat="1" applyFont="1" applyFill="1" applyBorder="1" applyAlignment="1">
      <alignment horizontal="center" vertical="center" wrapText="1"/>
    </xf>
    <xf numFmtId="49" fontId="11" fillId="35" borderId="10" xfId="0" applyNumberFormat="1" applyFont="1" applyFill="1" applyBorder="1" applyAlignment="1">
      <alignment horizontal="justify" vertical="center" wrapText="1"/>
    </xf>
    <xf numFmtId="49" fontId="11" fillId="35" borderId="10" xfId="0" applyNumberFormat="1" applyFont="1" applyFill="1" applyBorder="1" applyAlignment="1">
      <alignment horizontal="center" vertical="center" wrapText="1"/>
    </xf>
    <xf numFmtId="181" fontId="11" fillId="7" borderId="10" xfId="0" applyNumberFormat="1" applyFont="1" applyFill="1" applyBorder="1" applyAlignment="1">
      <alignment horizontal="right" vertical="center" wrapText="1"/>
    </xf>
    <xf numFmtId="181" fontId="13" fillId="7" borderId="10" xfId="0" applyNumberFormat="1" applyFont="1" applyFill="1" applyBorder="1" applyAlignment="1">
      <alignment horizontal="right" vertical="center"/>
    </xf>
    <xf numFmtId="0" fontId="57" fillId="33" borderId="10" xfId="0" applyNumberFormat="1" applyFont="1" applyFill="1" applyBorder="1" applyAlignment="1">
      <alignment vertical="center" wrapText="1"/>
    </xf>
    <xf numFmtId="49" fontId="13" fillId="35" borderId="10" xfId="0" applyNumberFormat="1" applyFont="1" applyFill="1" applyBorder="1" applyAlignment="1">
      <alignment horizontal="center" vertical="center"/>
    </xf>
    <xf numFmtId="49" fontId="13" fillId="3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181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Font="1" applyAlignment="1">
      <alignment horizontal="right"/>
    </xf>
    <xf numFmtId="0" fontId="0" fillId="35" borderId="0" xfId="0" applyFill="1" applyAlignment="1">
      <alignment/>
    </xf>
    <xf numFmtId="49" fontId="0" fillId="0" borderId="0" xfId="0" applyNumberForma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0" fillId="33" borderId="0" xfId="0" applyNumberFormat="1" applyFont="1" applyFill="1" applyAlignment="1">
      <alignment horizontal="right"/>
    </xf>
    <xf numFmtId="49" fontId="0" fillId="0" borderId="0" xfId="0" applyNumberFormat="1" applyFont="1" applyAlignment="1">
      <alignment horizontal="right" vertical="center"/>
    </xf>
    <xf numFmtId="49" fontId="0" fillId="35" borderId="0" xfId="0" applyNumberFormat="1" applyFont="1" applyFill="1" applyAlignment="1">
      <alignment horizontal="right" vertical="center"/>
    </xf>
    <xf numFmtId="0" fontId="0" fillId="0" borderId="0" xfId="0" applyAlignment="1">
      <alignment horizontal="left" vertical="center"/>
    </xf>
    <xf numFmtId="181" fontId="0" fillId="0" borderId="0" xfId="0" applyNumberFormat="1" applyFont="1" applyAlignment="1">
      <alignment horizontal="center" vertical="center"/>
    </xf>
    <xf numFmtId="0" fontId="57" fillId="33" borderId="10" xfId="0" applyNumberFormat="1" applyFont="1" applyFill="1" applyBorder="1" applyAlignment="1">
      <alignment horizontal="left" vertical="center" wrapText="1"/>
    </xf>
    <xf numFmtId="181" fontId="13" fillId="33" borderId="12" xfId="0" applyNumberFormat="1" applyFont="1" applyFill="1" applyBorder="1" applyAlignment="1">
      <alignment horizontal="right" vertic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justify" vertical="center" wrapText="1"/>
    </xf>
    <xf numFmtId="49" fontId="3" fillId="7" borderId="1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justify" vertical="center" wrapText="1"/>
    </xf>
    <xf numFmtId="2" fontId="4" fillId="0" borderId="0" xfId="0" applyNumberFormat="1" applyFont="1" applyAlignment="1">
      <alignment vertical="center"/>
    </xf>
    <xf numFmtId="49" fontId="13" fillId="33" borderId="25" xfId="0" applyNumberFormat="1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>
      <alignment horizontal="left" vertical="center" wrapText="1"/>
    </xf>
    <xf numFmtId="181" fontId="4" fillId="0" borderId="10" xfId="0" applyNumberFormat="1" applyFont="1" applyFill="1" applyBorder="1" applyAlignment="1">
      <alignment horizontal="right" vertical="center"/>
    </xf>
    <xf numFmtId="49" fontId="13" fillId="33" borderId="26" xfId="0" applyNumberFormat="1" applyFont="1" applyFill="1" applyBorder="1" applyAlignment="1">
      <alignment horizontal="left" vertical="center" wrapText="1"/>
    </xf>
    <xf numFmtId="181" fontId="3" fillId="0" borderId="0" xfId="0" applyNumberFormat="1" applyFont="1" applyAlignment="1">
      <alignment vertical="center"/>
    </xf>
    <xf numFmtId="0" fontId="0" fillId="0" borderId="0" xfId="0" applyAlignment="1">
      <alignment horizontal="right"/>
    </xf>
    <xf numFmtId="49" fontId="13" fillId="33" borderId="10" xfId="0" applyNumberFormat="1" applyFont="1" applyFill="1" applyBorder="1" applyAlignment="1">
      <alignment horizontal="justify" vertical="top" wrapText="1"/>
    </xf>
    <xf numFmtId="4" fontId="13" fillId="33" borderId="10" xfId="0" applyNumberFormat="1" applyFont="1" applyFill="1" applyBorder="1" applyAlignment="1">
      <alignment horizontal="right" vertical="center"/>
    </xf>
    <xf numFmtId="181" fontId="4" fillId="33" borderId="10" xfId="0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49" fontId="11" fillId="36" borderId="10" xfId="0" applyNumberFormat="1" applyFont="1" applyFill="1" applyBorder="1" applyAlignment="1">
      <alignment horizontal="justify" vertical="center" wrapText="1"/>
    </xf>
    <xf numFmtId="49" fontId="11" fillId="36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justify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181" fontId="11" fillId="36" borderId="10" xfId="0" applyNumberFormat="1" applyFont="1" applyFill="1" applyBorder="1" applyAlignment="1">
      <alignment horizontal="right" vertical="center"/>
    </xf>
    <xf numFmtId="49" fontId="4" fillId="35" borderId="10" xfId="0" applyNumberFormat="1" applyFont="1" applyFill="1" applyBorder="1" applyAlignment="1">
      <alignment horizontal="justify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181" fontId="11" fillId="0" borderId="10" xfId="0" applyNumberFormat="1" applyFont="1" applyFill="1" applyBorder="1" applyAlignment="1">
      <alignment horizontal="right" vertical="center"/>
    </xf>
    <xf numFmtId="49" fontId="4" fillId="35" borderId="10" xfId="0" applyNumberFormat="1" applyFont="1" applyFill="1" applyBorder="1" applyAlignment="1">
      <alignment horizontal="left" vertical="center" wrapText="1"/>
    </xf>
    <xf numFmtId="0" fontId="13" fillId="33" borderId="27" xfId="0" applyFont="1" applyFill="1" applyBorder="1" applyAlignment="1">
      <alignment horizontal="justify" vertical="center" wrapText="1"/>
    </xf>
    <xf numFmtId="0" fontId="9" fillId="0" borderId="0" xfId="0" applyFont="1" applyAlignment="1">
      <alignment horizontal="right" wrapText="1"/>
    </xf>
    <xf numFmtId="0" fontId="0" fillId="0" borderId="0" xfId="0" applyAlignment="1">
      <alignment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7" fillId="0" borderId="0" xfId="0" applyFont="1" applyAlignment="1">
      <alignment wrapText="1"/>
    </xf>
    <xf numFmtId="180" fontId="13" fillId="0" borderId="10" xfId="0" applyNumberFormat="1" applyFont="1" applyFill="1" applyBorder="1" applyAlignment="1">
      <alignment horizontal="left" vertical="center" wrapText="1"/>
    </xf>
    <xf numFmtId="49" fontId="13" fillId="33" borderId="12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181" fontId="4" fillId="35" borderId="10" xfId="0" applyNumberFormat="1" applyFont="1" applyFill="1" applyBorder="1" applyAlignment="1">
      <alignment horizontal="right" vertical="center"/>
    </xf>
    <xf numFmtId="49" fontId="13" fillId="35" borderId="10" xfId="0" applyNumberFormat="1" applyFont="1" applyFill="1" applyBorder="1" applyAlignment="1">
      <alignment horizontal="center" vertical="center" wrapText="1"/>
    </xf>
    <xf numFmtId="49" fontId="13" fillId="35" borderId="10" xfId="0" applyNumberFormat="1" applyFont="1" applyFill="1" applyBorder="1" applyAlignment="1">
      <alignment horizontal="left" vertical="center" wrapText="1"/>
    </xf>
    <xf numFmtId="181" fontId="4" fillId="0" borderId="10" xfId="0" applyNumberFormat="1" applyFont="1" applyFill="1" applyBorder="1" applyAlignment="1">
      <alignment horizontal="right" vertical="center"/>
    </xf>
    <xf numFmtId="181" fontId="4" fillId="33" borderId="10" xfId="0" applyNumberFormat="1" applyFont="1" applyFill="1" applyBorder="1" applyAlignment="1">
      <alignment horizontal="right" vertical="center"/>
    </xf>
    <xf numFmtId="0" fontId="13" fillId="33" borderId="23" xfId="0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justify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180" fontId="10" fillId="0" borderId="0" xfId="0" applyNumberFormat="1" applyFont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17" fillId="0" borderId="15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180" fontId="10" fillId="0" borderId="0" xfId="0" applyNumberFormat="1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5"/>
  <sheetViews>
    <sheetView tabSelected="1" view="pageBreakPreview" zoomScaleNormal="90" zoomScaleSheetLayoutView="100" workbookViewId="0" topLeftCell="A244">
      <selection activeCell="F251" sqref="F251"/>
    </sheetView>
  </sheetViews>
  <sheetFormatPr defaultColWidth="9.140625" defaultRowHeight="9.75" customHeight="1"/>
  <cols>
    <col min="1" max="1" width="65.8515625" style="21" customWidth="1"/>
    <col min="2" max="2" width="17.8515625" style="21" customWidth="1"/>
    <col min="3" max="3" width="9.8515625" style="21" customWidth="1"/>
    <col min="4" max="4" width="14.57421875" style="21" hidden="1" customWidth="1"/>
    <col min="5" max="5" width="12.8515625" style="21" hidden="1" customWidth="1"/>
    <col min="6" max="6" width="17.57421875" style="21" customWidth="1"/>
    <col min="7" max="7" width="13.140625" style="21" customWidth="1"/>
    <col min="8" max="8" width="12.8515625" style="21" customWidth="1"/>
    <col min="9" max="10" width="8.8515625" style="21" customWidth="1"/>
    <col min="11" max="16384" width="9.140625" style="21" customWidth="1"/>
  </cols>
  <sheetData>
    <row r="1" spans="3:6" ht="18.75" customHeight="1">
      <c r="C1" s="221" t="s">
        <v>10</v>
      </c>
      <c r="D1" s="221"/>
      <c r="E1" s="221"/>
      <c r="F1" s="221"/>
    </row>
    <row r="2" spans="2:6" ht="28.5" customHeight="1">
      <c r="B2" s="222" t="s">
        <v>406</v>
      </c>
      <c r="C2" s="222"/>
      <c r="D2" s="222"/>
      <c r="E2" s="222"/>
      <c r="F2" s="222"/>
    </row>
    <row r="3" ht="23.25" customHeight="1"/>
    <row r="4" spans="1:6" s="6" customFormat="1" ht="20.25" customHeight="1">
      <c r="A4" s="5"/>
      <c r="B4" s="205"/>
      <c r="C4" s="221" t="s">
        <v>10</v>
      </c>
      <c r="D4" s="221"/>
      <c r="E4" s="221"/>
      <c r="F4" s="221"/>
    </row>
    <row r="5" spans="1:8" s="6" customFormat="1" ht="34.5" customHeight="1">
      <c r="A5" s="5"/>
      <c r="B5" s="222" t="s">
        <v>345</v>
      </c>
      <c r="C5" s="222"/>
      <c r="D5" s="222"/>
      <c r="E5" s="222"/>
      <c r="F5" s="222"/>
      <c r="G5" s="203"/>
      <c r="H5" s="203"/>
    </row>
    <row r="6" s="6" customFormat="1" ht="18.75" customHeight="1">
      <c r="A6" s="5"/>
    </row>
    <row r="7" spans="1:6" ht="62.25" customHeight="1">
      <c r="A7" s="223" t="s">
        <v>318</v>
      </c>
      <c r="B7" s="223"/>
      <c r="C7" s="223"/>
      <c r="D7" s="223"/>
      <c r="E7" s="223"/>
      <c r="F7" s="223"/>
    </row>
    <row r="8" spans="1:6" ht="15.75">
      <c r="A8" s="1" t="s">
        <v>0</v>
      </c>
      <c r="B8" s="1" t="s">
        <v>0</v>
      </c>
      <c r="C8" s="1" t="s">
        <v>0</v>
      </c>
      <c r="D8" s="2"/>
      <c r="F8" s="31"/>
    </row>
    <row r="9" spans="1:6" ht="18" customHeight="1">
      <c r="A9" s="219" t="s">
        <v>3</v>
      </c>
      <c r="B9" s="225" t="s">
        <v>1</v>
      </c>
      <c r="C9" s="225" t="s">
        <v>2</v>
      </c>
      <c r="D9" s="219" t="s">
        <v>9</v>
      </c>
      <c r="E9" s="219" t="s">
        <v>346</v>
      </c>
      <c r="F9" s="219" t="s">
        <v>9</v>
      </c>
    </row>
    <row r="10" spans="1:7" ht="29.25" customHeight="1">
      <c r="A10" s="224"/>
      <c r="B10" s="226"/>
      <c r="C10" s="226"/>
      <c r="D10" s="220"/>
      <c r="E10" s="220"/>
      <c r="F10" s="220"/>
      <c r="G10" s="30"/>
    </row>
    <row r="11" spans="1:6" s="4" customFormat="1" ht="15" customHeight="1">
      <c r="A11" s="29" t="s">
        <v>4</v>
      </c>
      <c r="B11" s="29" t="s">
        <v>5</v>
      </c>
      <c r="C11" s="29" t="s">
        <v>6</v>
      </c>
      <c r="D11" s="29" t="s">
        <v>7</v>
      </c>
      <c r="E11" s="29"/>
      <c r="F11" s="29"/>
    </row>
    <row r="12" spans="1:10" ht="18.75">
      <c r="A12" s="33" t="s">
        <v>8</v>
      </c>
      <c r="B12" s="7" t="s">
        <v>0</v>
      </c>
      <c r="C12" s="7" t="s">
        <v>0</v>
      </c>
      <c r="D12" s="8">
        <f>D13+D25+D34+D91+D150+D183+D204+D265+D283+D307</f>
        <v>1549837.2999999998</v>
      </c>
      <c r="E12" s="8">
        <f>E13+E25+E34+E91+E150+E183+E204+E265+E283+E307</f>
        <v>398829.3</v>
      </c>
      <c r="F12" s="8">
        <f>F13+F25+F34+F91+F150+F183+F204+F265+F283+F307</f>
        <v>1948666.6</v>
      </c>
      <c r="G12" s="30"/>
      <c r="H12" s="30"/>
      <c r="I12" s="3"/>
      <c r="J12" s="3"/>
    </row>
    <row r="13" spans="1:10" ht="31.5">
      <c r="A13" s="34" t="s">
        <v>86</v>
      </c>
      <c r="B13" s="35" t="s">
        <v>170</v>
      </c>
      <c r="C13" s="35" t="s">
        <v>0</v>
      </c>
      <c r="D13" s="36">
        <f>D14</f>
        <v>650</v>
      </c>
      <c r="E13" s="36">
        <f>E14</f>
        <v>0</v>
      </c>
      <c r="F13" s="36">
        <f>F14</f>
        <v>650</v>
      </c>
      <c r="G13" s="30"/>
      <c r="H13" s="30"/>
      <c r="I13" s="3"/>
      <c r="J13" s="3"/>
    </row>
    <row r="14" spans="1:10" ht="31.5">
      <c r="A14" s="15" t="s">
        <v>87</v>
      </c>
      <c r="B14" s="177" t="s">
        <v>171</v>
      </c>
      <c r="C14" s="13" t="s">
        <v>0</v>
      </c>
      <c r="D14" s="14">
        <f>D15+D19+D17+D21+D23</f>
        <v>650</v>
      </c>
      <c r="E14" s="14">
        <f>E15+E19+E17+E21+E23</f>
        <v>0</v>
      </c>
      <c r="F14" s="14">
        <f>F15+F19+F17+F21+F23</f>
        <v>650</v>
      </c>
      <c r="G14" s="30"/>
      <c r="H14" s="30"/>
      <c r="I14" s="3"/>
      <c r="J14" s="3"/>
    </row>
    <row r="15" spans="1:10" ht="31.5" hidden="1">
      <c r="A15" s="16" t="s">
        <v>12</v>
      </c>
      <c r="B15" s="17" t="s">
        <v>172</v>
      </c>
      <c r="C15" s="47"/>
      <c r="D15" s="24">
        <f>D16</f>
        <v>180</v>
      </c>
      <c r="E15" s="24">
        <f>E16</f>
        <v>-180</v>
      </c>
      <c r="F15" s="24">
        <f>F16</f>
        <v>0</v>
      </c>
      <c r="G15" s="30"/>
      <c r="H15" s="30"/>
      <c r="I15" s="3"/>
      <c r="J15" s="3"/>
    </row>
    <row r="16" spans="1:10" ht="31.5" hidden="1">
      <c r="A16" s="215" t="s">
        <v>20</v>
      </c>
      <c r="B16" s="17" t="s">
        <v>172</v>
      </c>
      <c r="C16" s="47" t="s">
        <v>15</v>
      </c>
      <c r="D16" s="24">
        <f>'2017 год Приложение  5'!E29</f>
        <v>180</v>
      </c>
      <c r="E16" s="24">
        <f>'2017 год Приложение  5'!F29</f>
        <v>-180</v>
      </c>
      <c r="F16" s="24">
        <f>'2017 год Приложение  5'!G29</f>
        <v>0</v>
      </c>
      <c r="G16" s="30"/>
      <c r="H16" s="30"/>
      <c r="I16" s="3"/>
      <c r="J16" s="3"/>
    </row>
    <row r="17" spans="1:10" ht="63">
      <c r="A17" s="50" t="s">
        <v>402</v>
      </c>
      <c r="B17" s="17" t="s">
        <v>374</v>
      </c>
      <c r="C17" s="47"/>
      <c r="D17" s="24">
        <f>D18</f>
        <v>0</v>
      </c>
      <c r="E17" s="24">
        <f>E18</f>
        <v>180</v>
      </c>
      <c r="F17" s="24">
        <f>F18</f>
        <v>180</v>
      </c>
      <c r="G17" s="30"/>
      <c r="H17" s="30"/>
      <c r="I17" s="3"/>
      <c r="J17" s="3"/>
    </row>
    <row r="18" spans="1:10" ht="31.5">
      <c r="A18" s="215" t="s">
        <v>20</v>
      </c>
      <c r="B18" s="17" t="s">
        <v>374</v>
      </c>
      <c r="C18" s="47" t="s">
        <v>15</v>
      </c>
      <c r="D18" s="24">
        <f>'2017 год Приложение  5'!E31</f>
        <v>0</v>
      </c>
      <c r="E18" s="24">
        <f>'2017 год Приложение  5'!F31</f>
        <v>180</v>
      </c>
      <c r="F18" s="24">
        <f>'2017 год Приложение  5'!G31</f>
        <v>180</v>
      </c>
      <c r="G18" s="30"/>
      <c r="H18" s="30"/>
      <c r="I18" s="3"/>
      <c r="J18" s="3"/>
    </row>
    <row r="19" spans="1:10" ht="31.5">
      <c r="A19" s="45" t="s">
        <v>14</v>
      </c>
      <c r="B19" s="17" t="s">
        <v>173</v>
      </c>
      <c r="C19" s="47"/>
      <c r="D19" s="24">
        <f>D20</f>
        <v>470</v>
      </c>
      <c r="E19" s="24">
        <f>E20</f>
        <v>-470</v>
      </c>
      <c r="F19" s="24">
        <f>F20</f>
        <v>0</v>
      </c>
      <c r="G19" s="30"/>
      <c r="H19" s="30"/>
      <c r="I19" s="3"/>
      <c r="J19" s="3"/>
    </row>
    <row r="20" spans="1:10" ht="15.75">
      <c r="A20" s="50" t="s">
        <v>16</v>
      </c>
      <c r="B20" s="17" t="s">
        <v>173</v>
      </c>
      <c r="C20" s="47" t="s">
        <v>19</v>
      </c>
      <c r="D20" s="24">
        <f>'2017 год Приложение  5'!E33</f>
        <v>470</v>
      </c>
      <c r="E20" s="24">
        <f>'2017 год Приложение  5'!F33</f>
        <v>-470</v>
      </c>
      <c r="F20" s="24">
        <f>'2017 год Приложение  5'!G33</f>
        <v>0</v>
      </c>
      <c r="G20" s="30"/>
      <c r="H20" s="30"/>
      <c r="I20" s="3"/>
      <c r="J20" s="3"/>
    </row>
    <row r="21" spans="1:10" ht="63">
      <c r="A21" s="50" t="s">
        <v>402</v>
      </c>
      <c r="B21" s="17" t="s">
        <v>375</v>
      </c>
      <c r="C21" s="47"/>
      <c r="D21" s="24">
        <f>D22</f>
        <v>0</v>
      </c>
      <c r="E21" s="24">
        <f>E22</f>
        <v>390</v>
      </c>
      <c r="F21" s="24">
        <f>F22</f>
        <v>390</v>
      </c>
      <c r="G21" s="30"/>
      <c r="H21" s="30"/>
      <c r="I21" s="3"/>
      <c r="J21" s="3"/>
    </row>
    <row r="22" spans="1:10" ht="15.75">
      <c r="A22" s="50" t="s">
        <v>16</v>
      </c>
      <c r="B22" s="17" t="s">
        <v>375</v>
      </c>
      <c r="C22" s="47" t="s">
        <v>19</v>
      </c>
      <c r="D22" s="24">
        <f>'2017 год Приложение  5'!E35</f>
        <v>0</v>
      </c>
      <c r="E22" s="24">
        <f>'2017 год Приложение  5'!F35</f>
        <v>390</v>
      </c>
      <c r="F22" s="24">
        <f>'2017 год Приложение  5'!G35</f>
        <v>390</v>
      </c>
      <c r="G22" s="30"/>
      <c r="H22" s="30"/>
      <c r="I22" s="3"/>
      <c r="J22" s="3"/>
    </row>
    <row r="23" spans="1:10" ht="31.5">
      <c r="A23" s="50" t="s">
        <v>388</v>
      </c>
      <c r="B23" s="17" t="s">
        <v>387</v>
      </c>
      <c r="C23" s="47"/>
      <c r="D23" s="24">
        <f>D24</f>
        <v>0</v>
      </c>
      <c r="E23" s="24">
        <f>E24</f>
        <v>80</v>
      </c>
      <c r="F23" s="24">
        <f>F24</f>
        <v>80</v>
      </c>
      <c r="G23" s="30"/>
      <c r="H23" s="30"/>
      <c r="I23" s="3"/>
      <c r="J23" s="3"/>
    </row>
    <row r="24" spans="1:10" ht="15.75">
      <c r="A24" s="50" t="s">
        <v>16</v>
      </c>
      <c r="B24" s="17" t="s">
        <v>387</v>
      </c>
      <c r="C24" s="47" t="s">
        <v>19</v>
      </c>
      <c r="D24" s="24">
        <f>'2017 год Приложение  5'!E37</f>
        <v>0</v>
      </c>
      <c r="E24" s="24">
        <f>'2017 год Приложение  5'!F37</f>
        <v>80</v>
      </c>
      <c r="F24" s="24">
        <f>D24+E24</f>
        <v>80</v>
      </c>
      <c r="G24" s="30"/>
      <c r="H24" s="30"/>
      <c r="I24" s="3"/>
      <c r="J24" s="3"/>
    </row>
    <row r="25" spans="1:10" ht="31.5">
      <c r="A25" s="34" t="s">
        <v>88</v>
      </c>
      <c r="B25" s="35" t="s">
        <v>240</v>
      </c>
      <c r="C25" s="35" t="s">
        <v>0</v>
      </c>
      <c r="D25" s="36">
        <f>D26+D31</f>
        <v>120</v>
      </c>
      <c r="E25" s="36">
        <f>E26+E31</f>
        <v>360</v>
      </c>
      <c r="F25" s="36">
        <f>F26+F31</f>
        <v>480</v>
      </c>
      <c r="G25" s="30"/>
      <c r="H25" s="30"/>
      <c r="I25" s="3"/>
      <c r="J25" s="3"/>
    </row>
    <row r="26" spans="1:10" ht="31.5">
      <c r="A26" s="12" t="s">
        <v>106</v>
      </c>
      <c r="B26" s="13" t="s">
        <v>241</v>
      </c>
      <c r="C26" s="13" t="s">
        <v>0</v>
      </c>
      <c r="D26" s="14">
        <f>D27+D29</f>
        <v>120</v>
      </c>
      <c r="E26" s="14">
        <f>E27+E29</f>
        <v>0</v>
      </c>
      <c r="F26" s="14">
        <f>F27+F29</f>
        <v>120</v>
      </c>
      <c r="G26" s="30"/>
      <c r="H26" s="30"/>
      <c r="I26" s="3"/>
      <c r="J26" s="3"/>
    </row>
    <row r="27" spans="1:10" ht="15.75">
      <c r="A27" s="16" t="s">
        <v>31</v>
      </c>
      <c r="B27" s="9" t="s">
        <v>242</v>
      </c>
      <c r="C27" s="9"/>
      <c r="D27" s="24">
        <f>D28</f>
        <v>100</v>
      </c>
      <c r="E27" s="24">
        <f>E28</f>
        <v>0</v>
      </c>
      <c r="F27" s="24">
        <f>F28</f>
        <v>100</v>
      </c>
      <c r="G27" s="30"/>
      <c r="H27" s="30"/>
      <c r="I27" s="3"/>
      <c r="J27" s="3"/>
    </row>
    <row r="28" spans="1:10" ht="31.5">
      <c r="A28" s="87" t="s">
        <v>20</v>
      </c>
      <c r="B28" s="9" t="s">
        <v>242</v>
      </c>
      <c r="C28" s="47" t="s">
        <v>15</v>
      </c>
      <c r="D28" s="24">
        <f>'2017 год Приложение  5'!E41</f>
        <v>100</v>
      </c>
      <c r="E28" s="24">
        <f>'2017 год Приложение  5'!F41</f>
        <v>0</v>
      </c>
      <c r="F28" s="24">
        <f>'2017 год Приложение  5'!G41</f>
        <v>100</v>
      </c>
      <c r="G28" s="30"/>
      <c r="H28" s="30"/>
      <c r="I28" s="3"/>
      <c r="J28" s="3"/>
    </row>
    <row r="29" spans="1:10" ht="63">
      <c r="A29" s="16" t="s">
        <v>32</v>
      </c>
      <c r="B29" s="9" t="s">
        <v>243</v>
      </c>
      <c r="C29" s="9"/>
      <c r="D29" s="24">
        <f>D30</f>
        <v>20</v>
      </c>
      <c r="E29" s="24">
        <f>E30</f>
        <v>0</v>
      </c>
      <c r="F29" s="24">
        <f>F30</f>
        <v>20</v>
      </c>
      <c r="G29" s="30"/>
      <c r="H29" s="30"/>
      <c r="I29" s="3"/>
      <c r="J29" s="3"/>
    </row>
    <row r="30" spans="1:10" ht="15.75">
      <c r="A30" s="50" t="s">
        <v>16</v>
      </c>
      <c r="B30" s="9" t="s">
        <v>243</v>
      </c>
      <c r="C30" s="47" t="s">
        <v>19</v>
      </c>
      <c r="D30" s="24">
        <f>'2017 год Приложение  5'!E43</f>
        <v>20</v>
      </c>
      <c r="E30" s="24">
        <f>'2017 год Приложение  5'!F43</f>
        <v>0</v>
      </c>
      <c r="F30" s="24">
        <f>'2017 год Приложение  5'!G43</f>
        <v>20</v>
      </c>
      <c r="G30" s="30"/>
      <c r="H30" s="30"/>
      <c r="I30" s="3"/>
      <c r="J30" s="3"/>
    </row>
    <row r="31" spans="1:10" ht="31.5">
      <c r="A31" s="12" t="s">
        <v>399</v>
      </c>
      <c r="B31" s="13" t="s">
        <v>244</v>
      </c>
      <c r="C31" s="13"/>
      <c r="D31" s="14">
        <f aca="true" t="shared" si="0" ref="D31:F32">D32</f>
        <v>0</v>
      </c>
      <c r="E31" s="14">
        <f t="shared" si="0"/>
        <v>360</v>
      </c>
      <c r="F31" s="14">
        <f t="shared" si="0"/>
        <v>360</v>
      </c>
      <c r="G31" s="30"/>
      <c r="H31" s="30"/>
      <c r="I31" s="3"/>
      <c r="J31" s="3"/>
    </row>
    <row r="32" spans="1:10" ht="31.5">
      <c r="A32" s="50" t="s">
        <v>400</v>
      </c>
      <c r="B32" s="9" t="s">
        <v>401</v>
      </c>
      <c r="C32" s="47"/>
      <c r="D32" s="24">
        <f t="shared" si="0"/>
        <v>0</v>
      </c>
      <c r="E32" s="24">
        <f t="shared" si="0"/>
        <v>360</v>
      </c>
      <c r="F32" s="24">
        <f t="shared" si="0"/>
        <v>360</v>
      </c>
      <c r="G32" s="30"/>
      <c r="H32" s="30"/>
      <c r="I32" s="3"/>
      <c r="J32" s="3"/>
    </row>
    <row r="33" spans="1:10" ht="31.5">
      <c r="A33" s="50" t="s">
        <v>20</v>
      </c>
      <c r="B33" s="9" t="s">
        <v>401</v>
      </c>
      <c r="C33" s="47" t="s">
        <v>15</v>
      </c>
      <c r="D33" s="24"/>
      <c r="E33" s="24">
        <f>'2017 год Приложение  5'!F46</f>
        <v>360</v>
      </c>
      <c r="F33" s="24">
        <f>D33+E33</f>
        <v>360</v>
      </c>
      <c r="G33" s="30"/>
      <c r="H33" s="30"/>
      <c r="I33" s="3"/>
      <c r="J33" s="3"/>
    </row>
    <row r="34" spans="1:10" ht="47.25">
      <c r="A34" s="34" t="s">
        <v>89</v>
      </c>
      <c r="B34" s="35" t="s">
        <v>278</v>
      </c>
      <c r="C34" s="35" t="s">
        <v>0</v>
      </c>
      <c r="D34" s="36">
        <f>D35+D52+D86+D67</f>
        <v>97046.8</v>
      </c>
      <c r="E34" s="36">
        <f>E35+E52+E86+E67</f>
        <v>390370.69999999995</v>
      </c>
      <c r="F34" s="36">
        <f>F35+F52+F86+F67</f>
        <v>487417.49999999994</v>
      </c>
      <c r="G34" s="30"/>
      <c r="H34" s="30"/>
      <c r="I34" s="3"/>
      <c r="J34" s="3"/>
    </row>
    <row r="35" spans="1:10" ht="31.5">
      <c r="A35" s="12" t="s">
        <v>104</v>
      </c>
      <c r="B35" s="13" t="s">
        <v>279</v>
      </c>
      <c r="C35" s="13" t="s">
        <v>0</v>
      </c>
      <c r="D35" s="14">
        <f>+D36+D38+D40+D42+D44+D46+D48+D50</f>
        <v>49605.299999999996</v>
      </c>
      <c r="E35" s="14">
        <f>+E36+E38+E40+E42+E44+E46+E48+E50</f>
        <v>-1010</v>
      </c>
      <c r="F35" s="14">
        <f>+F36+F38+F40+F42+F44+F46+F48+F50</f>
        <v>48595.299999999996</v>
      </c>
      <c r="G35" s="30"/>
      <c r="H35" s="30"/>
      <c r="I35" s="3"/>
      <c r="J35" s="3"/>
    </row>
    <row r="36" spans="1:10" ht="31.5">
      <c r="A36" s="16" t="s">
        <v>81</v>
      </c>
      <c r="B36" s="47" t="s">
        <v>280</v>
      </c>
      <c r="C36" s="9"/>
      <c r="D36" s="10">
        <f>D37</f>
        <v>9734</v>
      </c>
      <c r="E36" s="10">
        <f>E37</f>
        <v>0</v>
      </c>
      <c r="F36" s="10">
        <f>F37</f>
        <v>9734</v>
      </c>
      <c r="G36" s="30"/>
      <c r="H36" s="30"/>
      <c r="I36" s="3"/>
      <c r="J36" s="3"/>
    </row>
    <row r="37" spans="1:10" ht="31.5">
      <c r="A37" s="139" t="s">
        <v>20</v>
      </c>
      <c r="B37" s="47" t="s">
        <v>280</v>
      </c>
      <c r="C37" s="47" t="s">
        <v>15</v>
      </c>
      <c r="D37" s="24">
        <f>'2017 год Приложение  5'!E50</f>
        <v>9734</v>
      </c>
      <c r="E37" s="24">
        <f>'2017 год Приложение  5'!F50</f>
        <v>0</v>
      </c>
      <c r="F37" s="24">
        <f>'2017 год Приложение  5'!G50</f>
        <v>9734</v>
      </c>
      <c r="G37" s="30"/>
      <c r="H37" s="30"/>
      <c r="I37" s="3"/>
      <c r="J37" s="3"/>
    </row>
    <row r="38" spans="1:10" ht="47.25">
      <c r="A38" s="16" t="s">
        <v>82</v>
      </c>
      <c r="B38" s="47" t="s">
        <v>281</v>
      </c>
      <c r="C38" s="11"/>
      <c r="D38" s="10">
        <f>D39</f>
        <v>150</v>
      </c>
      <c r="E38" s="10">
        <f>E39</f>
        <v>0</v>
      </c>
      <c r="F38" s="10">
        <f>F39</f>
        <v>150</v>
      </c>
      <c r="G38" s="30"/>
      <c r="H38" s="30"/>
      <c r="I38" s="3"/>
      <c r="J38" s="3"/>
    </row>
    <row r="39" spans="1:10" ht="31.5">
      <c r="A39" s="87" t="s">
        <v>20</v>
      </c>
      <c r="B39" s="47" t="s">
        <v>281</v>
      </c>
      <c r="C39" s="47" t="s">
        <v>15</v>
      </c>
      <c r="D39" s="24">
        <f>'2017 год Приложение  5'!E52</f>
        <v>150</v>
      </c>
      <c r="E39" s="24">
        <f>'2017 год Приложение  5'!F52</f>
        <v>0</v>
      </c>
      <c r="F39" s="24">
        <f>'2017 год Приложение  5'!G52</f>
        <v>150</v>
      </c>
      <c r="G39" s="30"/>
      <c r="H39" s="30"/>
      <c r="I39" s="3"/>
      <c r="J39" s="3"/>
    </row>
    <row r="40" spans="1:10" ht="31.5">
      <c r="A40" s="20" t="s">
        <v>65</v>
      </c>
      <c r="B40" s="47" t="s">
        <v>282</v>
      </c>
      <c r="C40" s="11"/>
      <c r="D40" s="10">
        <f>D41</f>
        <v>30007</v>
      </c>
      <c r="E40" s="10">
        <f>E41</f>
        <v>150</v>
      </c>
      <c r="F40" s="10">
        <f>F41</f>
        <v>30157</v>
      </c>
      <c r="G40" s="30"/>
      <c r="H40" s="30"/>
      <c r="I40" s="3"/>
      <c r="J40" s="3"/>
    </row>
    <row r="41" spans="1:10" ht="31.5">
      <c r="A41" s="87" t="s">
        <v>20</v>
      </c>
      <c r="B41" s="47" t="s">
        <v>282</v>
      </c>
      <c r="C41" s="47" t="s">
        <v>15</v>
      </c>
      <c r="D41" s="24">
        <f>'2017 год Приложение  5'!E54</f>
        <v>30007</v>
      </c>
      <c r="E41" s="24">
        <f>'2017 год Приложение  5'!F54</f>
        <v>150</v>
      </c>
      <c r="F41" s="24">
        <f>'2017 год Приложение  5'!G54</f>
        <v>30157</v>
      </c>
      <c r="G41" s="30"/>
      <c r="H41" s="30"/>
      <c r="I41" s="3"/>
      <c r="J41" s="3"/>
    </row>
    <row r="42" spans="1:10" ht="15.75">
      <c r="A42" s="16" t="s">
        <v>93</v>
      </c>
      <c r="B42" s="47" t="s">
        <v>292</v>
      </c>
      <c r="C42" s="11"/>
      <c r="D42" s="24">
        <f>D43</f>
        <v>3734.7</v>
      </c>
      <c r="E42" s="24">
        <f>E43</f>
        <v>0</v>
      </c>
      <c r="F42" s="24">
        <f>F43</f>
        <v>3734.7</v>
      </c>
      <c r="G42" s="30"/>
      <c r="H42" s="30"/>
      <c r="I42" s="3"/>
      <c r="J42" s="3"/>
    </row>
    <row r="43" spans="1:10" ht="31.5">
      <c r="A43" s="87" t="s">
        <v>20</v>
      </c>
      <c r="B43" s="47" t="s">
        <v>292</v>
      </c>
      <c r="C43" s="47" t="s">
        <v>15</v>
      </c>
      <c r="D43" s="24">
        <f>'2017 год Приложение  5'!E268</f>
        <v>3734.7</v>
      </c>
      <c r="E43" s="24">
        <f>'2017 год Приложение  5'!F268</f>
        <v>0</v>
      </c>
      <c r="F43" s="24">
        <f>'2017 год Приложение  5'!G268</f>
        <v>3734.7</v>
      </c>
      <c r="G43" s="30"/>
      <c r="H43" s="30"/>
      <c r="I43" s="3"/>
      <c r="J43" s="3"/>
    </row>
    <row r="44" spans="1:10" ht="63">
      <c r="A44" s="45" t="s">
        <v>314</v>
      </c>
      <c r="B44" s="47" t="s">
        <v>294</v>
      </c>
      <c r="C44" s="73"/>
      <c r="D44" s="24">
        <f>D45</f>
        <v>631.2</v>
      </c>
      <c r="E44" s="24">
        <f>E45</f>
        <v>0</v>
      </c>
      <c r="F44" s="24">
        <f>F45</f>
        <v>631.2</v>
      </c>
      <c r="G44" s="30"/>
      <c r="H44" s="30"/>
      <c r="I44" s="3"/>
      <c r="J44" s="3"/>
    </row>
    <row r="45" spans="1:10" ht="31.5">
      <c r="A45" s="50" t="s">
        <v>20</v>
      </c>
      <c r="B45" s="47" t="s">
        <v>294</v>
      </c>
      <c r="C45" s="47" t="s">
        <v>15</v>
      </c>
      <c r="D45" s="24">
        <f>'2017 год Приложение  5'!E56</f>
        <v>631.2</v>
      </c>
      <c r="E45" s="24">
        <f>'2017 год Приложение  5'!F56</f>
        <v>0</v>
      </c>
      <c r="F45" s="24">
        <f>'2017 год Приложение  5'!G56</f>
        <v>631.2</v>
      </c>
      <c r="G45" s="30"/>
      <c r="H45" s="30"/>
      <c r="I45" s="3"/>
      <c r="J45" s="3"/>
    </row>
    <row r="46" spans="1:10" ht="47.25">
      <c r="A46" s="45" t="s">
        <v>98</v>
      </c>
      <c r="B46" s="47" t="s">
        <v>293</v>
      </c>
      <c r="C46" s="73"/>
      <c r="D46" s="24">
        <f>D47</f>
        <v>3568.4</v>
      </c>
      <c r="E46" s="24">
        <f>E47</f>
        <v>0</v>
      </c>
      <c r="F46" s="24">
        <f>F47</f>
        <v>3568.4</v>
      </c>
      <c r="G46" s="30"/>
      <c r="H46" s="30"/>
      <c r="I46" s="3"/>
      <c r="J46" s="3"/>
    </row>
    <row r="47" spans="1:10" ht="15.75">
      <c r="A47" s="65" t="s">
        <v>16</v>
      </c>
      <c r="B47" s="47" t="s">
        <v>293</v>
      </c>
      <c r="C47" s="47" t="s">
        <v>19</v>
      </c>
      <c r="D47" s="24">
        <f>'2017 год Приложение  5'!E58</f>
        <v>3568.4</v>
      </c>
      <c r="E47" s="24">
        <f>'2017 год Приложение  5'!F58</f>
        <v>0</v>
      </c>
      <c r="F47" s="24">
        <f>'2017 год Приложение  5'!G58</f>
        <v>3568.4</v>
      </c>
      <c r="G47" s="30"/>
      <c r="H47" s="30"/>
      <c r="I47" s="3"/>
      <c r="J47" s="3"/>
    </row>
    <row r="48" spans="1:10" ht="31.5">
      <c r="A48" s="50" t="s">
        <v>338</v>
      </c>
      <c r="B48" s="47" t="s">
        <v>340</v>
      </c>
      <c r="C48" s="47"/>
      <c r="D48" s="24">
        <f>D49</f>
        <v>1000</v>
      </c>
      <c r="E48" s="24">
        <f>E49</f>
        <v>-380</v>
      </c>
      <c r="F48" s="24">
        <f>F49</f>
        <v>620</v>
      </c>
      <c r="G48" s="30"/>
      <c r="H48" s="30"/>
      <c r="I48" s="3"/>
      <c r="J48" s="3"/>
    </row>
    <row r="49" spans="1:10" ht="31.5">
      <c r="A49" s="45" t="s">
        <v>20</v>
      </c>
      <c r="B49" s="47" t="s">
        <v>340</v>
      </c>
      <c r="C49" s="47" t="s">
        <v>15</v>
      </c>
      <c r="D49" s="24">
        <f>'2017 год Приложение  5'!E60</f>
        <v>1000</v>
      </c>
      <c r="E49" s="24">
        <f>'2017 год Приложение  5'!F60</f>
        <v>-380</v>
      </c>
      <c r="F49" s="24">
        <f>'2017 год Приложение  5'!G60</f>
        <v>620</v>
      </c>
      <c r="G49" s="30"/>
      <c r="H49" s="30"/>
      <c r="I49" s="3"/>
      <c r="J49" s="3"/>
    </row>
    <row r="50" spans="1:10" ht="31.5" hidden="1">
      <c r="A50" s="45" t="s">
        <v>339</v>
      </c>
      <c r="B50" s="47" t="s">
        <v>341</v>
      </c>
      <c r="C50" s="47"/>
      <c r="D50" s="24">
        <f>D51</f>
        <v>780</v>
      </c>
      <c r="E50" s="24">
        <f>E51</f>
        <v>-780</v>
      </c>
      <c r="F50" s="24">
        <f>F51</f>
        <v>0</v>
      </c>
      <c r="G50" s="30"/>
      <c r="H50" s="30"/>
      <c r="I50" s="3"/>
      <c r="J50" s="3"/>
    </row>
    <row r="51" spans="1:10" ht="31.5" hidden="1">
      <c r="A51" s="45" t="s">
        <v>20</v>
      </c>
      <c r="B51" s="47" t="s">
        <v>341</v>
      </c>
      <c r="C51" s="47" t="s">
        <v>15</v>
      </c>
      <c r="D51" s="24">
        <f>'2017 год Приложение  5'!E61</f>
        <v>780</v>
      </c>
      <c r="E51" s="24">
        <f>'2017 год Приложение  5'!F61</f>
        <v>-780</v>
      </c>
      <c r="F51" s="24">
        <f>'2017 год Приложение  5'!G61</f>
        <v>0</v>
      </c>
      <c r="G51" s="30"/>
      <c r="H51" s="30"/>
      <c r="I51" s="3"/>
      <c r="J51" s="3"/>
    </row>
    <row r="52" spans="1:10" ht="47.25">
      <c r="A52" s="12" t="s">
        <v>101</v>
      </c>
      <c r="B52" s="13" t="s">
        <v>283</v>
      </c>
      <c r="C52" s="13" t="s">
        <v>0</v>
      </c>
      <c r="D52" s="14">
        <f>D63+D57+D60+D55+D53</f>
        <v>24384.4</v>
      </c>
      <c r="E52" s="14">
        <f>E63+E57+E60+E55+E53</f>
        <v>389380.69999999995</v>
      </c>
      <c r="F52" s="14">
        <f>F63+F57+F60+F55+F53</f>
        <v>413765.1</v>
      </c>
      <c r="G52" s="30"/>
      <c r="H52" s="30"/>
      <c r="I52" s="3"/>
      <c r="J52" s="3"/>
    </row>
    <row r="53" spans="1:10" ht="47.25">
      <c r="A53" s="218" t="s">
        <v>397</v>
      </c>
      <c r="B53" s="40" t="s">
        <v>398</v>
      </c>
      <c r="C53" s="40"/>
      <c r="D53" s="41">
        <f>D54</f>
        <v>0</v>
      </c>
      <c r="E53" s="41">
        <f>E54</f>
        <v>800</v>
      </c>
      <c r="F53" s="41">
        <f>F54</f>
        <v>800</v>
      </c>
      <c r="G53" s="30"/>
      <c r="H53" s="30"/>
      <c r="I53" s="3"/>
      <c r="J53" s="3"/>
    </row>
    <row r="54" spans="1:10" ht="31.5">
      <c r="A54" s="208" t="s">
        <v>40</v>
      </c>
      <c r="B54" s="40" t="s">
        <v>398</v>
      </c>
      <c r="C54" s="40" t="s">
        <v>35</v>
      </c>
      <c r="D54" s="41">
        <f>'2017 год Приложение  5'!E65</f>
        <v>0</v>
      </c>
      <c r="E54" s="41">
        <f>'2017 год Приложение  5'!F65</f>
        <v>800</v>
      </c>
      <c r="F54" s="41">
        <f>D54+E54</f>
        <v>800</v>
      </c>
      <c r="G54" s="30"/>
      <c r="H54" s="30"/>
      <c r="I54" s="3"/>
      <c r="J54" s="3"/>
    </row>
    <row r="55" spans="1:10" ht="31.5">
      <c r="A55" s="52" t="s">
        <v>396</v>
      </c>
      <c r="B55" s="40" t="s">
        <v>394</v>
      </c>
      <c r="C55" s="40"/>
      <c r="D55" s="41">
        <f>D56</f>
        <v>0</v>
      </c>
      <c r="E55" s="41">
        <f>E56</f>
        <v>29.5</v>
      </c>
      <c r="F55" s="41">
        <f>F56</f>
        <v>29.5</v>
      </c>
      <c r="G55" s="30"/>
      <c r="H55" s="30"/>
      <c r="I55" s="3"/>
      <c r="J55" s="3"/>
    </row>
    <row r="56" spans="1:10" ht="31.5">
      <c r="A56" s="45" t="s">
        <v>20</v>
      </c>
      <c r="B56" s="40" t="s">
        <v>394</v>
      </c>
      <c r="C56" s="40" t="s">
        <v>15</v>
      </c>
      <c r="D56" s="41">
        <f>'2017 год Приложение  5'!E67</f>
        <v>0</v>
      </c>
      <c r="E56" s="41">
        <f>'2017 год Приложение  5'!F67</f>
        <v>29.5</v>
      </c>
      <c r="F56" s="41">
        <f>D56+E56</f>
        <v>29.5</v>
      </c>
      <c r="G56" s="30"/>
      <c r="H56" s="30"/>
      <c r="I56" s="3"/>
      <c r="J56" s="3"/>
    </row>
    <row r="57" spans="1:10" ht="78.75">
      <c r="A57" s="212" t="s">
        <v>369</v>
      </c>
      <c r="B57" s="211" t="s">
        <v>372</v>
      </c>
      <c r="C57" s="209"/>
      <c r="D57" s="210">
        <f>D58+D59</f>
        <v>0</v>
      </c>
      <c r="E57" s="210">
        <f>E58+E59</f>
        <v>244909.5</v>
      </c>
      <c r="F57" s="210">
        <f>F58+F59</f>
        <v>244909.5</v>
      </c>
      <c r="G57" s="30"/>
      <c r="H57" s="30"/>
      <c r="I57" s="3"/>
      <c r="J57" s="3"/>
    </row>
    <row r="58" spans="1:10" ht="31.5">
      <c r="A58" s="212" t="s">
        <v>40</v>
      </c>
      <c r="B58" s="211" t="s">
        <v>372</v>
      </c>
      <c r="C58" s="209" t="s">
        <v>35</v>
      </c>
      <c r="D58" s="210">
        <f>'2017 год Приложение  5'!E69</f>
        <v>0</v>
      </c>
      <c r="E58" s="210">
        <f>'2017 год Приложение  5'!F69</f>
        <v>65815.4</v>
      </c>
      <c r="F58" s="210">
        <f>'2017 год Приложение  5'!G69</f>
        <v>65815.4</v>
      </c>
      <c r="G58" s="30"/>
      <c r="H58" s="30"/>
      <c r="I58" s="3"/>
      <c r="J58" s="3"/>
    </row>
    <row r="59" spans="1:10" ht="15.75">
      <c r="A59" s="208" t="s">
        <v>16</v>
      </c>
      <c r="B59" s="211" t="s">
        <v>372</v>
      </c>
      <c r="C59" s="209" t="s">
        <v>19</v>
      </c>
      <c r="D59" s="210">
        <f>'2017 год Приложение  5'!E271</f>
        <v>0</v>
      </c>
      <c r="E59" s="210">
        <f>'2017 год Приложение  5'!F271</f>
        <v>179094.1</v>
      </c>
      <c r="F59" s="210">
        <f>'2017 год Приложение  5'!G271</f>
        <v>179094.1</v>
      </c>
      <c r="G59" s="30"/>
      <c r="H59" s="30"/>
      <c r="I59" s="3"/>
      <c r="J59" s="3"/>
    </row>
    <row r="60" spans="1:10" ht="63">
      <c r="A60" s="212" t="s">
        <v>370</v>
      </c>
      <c r="B60" s="211" t="s">
        <v>371</v>
      </c>
      <c r="C60" s="209"/>
      <c r="D60" s="210">
        <f>D61+D62</f>
        <v>0</v>
      </c>
      <c r="E60" s="210">
        <f>E61+E62</f>
        <v>123877.6</v>
      </c>
      <c r="F60" s="210">
        <f>F61+F62</f>
        <v>123877.6</v>
      </c>
      <c r="G60" s="30"/>
      <c r="H60" s="30"/>
      <c r="I60" s="3"/>
      <c r="J60" s="3"/>
    </row>
    <row r="61" spans="1:10" ht="31.5">
      <c r="A61" s="212" t="s">
        <v>40</v>
      </c>
      <c r="B61" s="211" t="s">
        <v>371</v>
      </c>
      <c r="C61" s="209" t="s">
        <v>35</v>
      </c>
      <c r="D61" s="210">
        <f>'2017 год Приложение  5'!E71</f>
        <v>0</v>
      </c>
      <c r="E61" s="210">
        <f>'2017 год Приложение  5'!F71</f>
        <v>27119.6</v>
      </c>
      <c r="F61" s="210">
        <f>'2017 год Приложение  5'!G71</f>
        <v>27119.6</v>
      </c>
      <c r="G61" s="30"/>
      <c r="H61" s="30"/>
      <c r="I61" s="3"/>
      <c r="J61" s="3"/>
    </row>
    <row r="62" spans="1:10" ht="15.75">
      <c r="A62" s="212" t="s">
        <v>16</v>
      </c>
      <c r="B62" s="211" t="s">
        <v>371</v>
      </c>
      <c r="C62" s="209" t="s">
        <v>19</v>
      </c>
      <c r="D62" s="210">
        <f>'2017 год Приложение  5'!E273</f>
        <v>0</v>
      </c>
      <c r="E62" s="210">
        <f>'2017 год Приложение  5'!F273</f>
        <v>96758</v>
      </c>
      <c r="F62" s="210">
        <f>'2017 год Приложение  5'!G273</f>
        <v>96758</v>
      </c>
      <c r="G62" s="30"/>
      <c r="H62" s="30"/>
      <c r="I62" s="3"/>
      <c r="J62" s="3"/>
    </row>
    <row r="63" spans="1:10" ht="78.75">
      <c r="A63" s="26" t="s">
        <v>300</v>
      </c>
      <c r="B63" s="47" t="s">
        <v>311</v>
      </c>
      <c r="C63" s="47"/>
      <c r="D63" s="48">
        <f>D65+D66+D64</f>
        <v>24384.4</v>
      </c>
      <c r="E63" s="48">
        <f>E65+E66+E64</f>
        <v>19764.1</v>
      </c>
      <c r="F63" s="48">
        <f>F65+F66+F64</f>
        <v>44148.5</v>
      </c>
      <c r="G63" s="30"/>
      <c r="H63" s="30"/>
      <c r="I63" s="3"/>
      <c r="J63" s="3"/>
    </row>
    <row r="64" spans="1:10" ht="31.5">
      <c r="A64" s="45" t="s">
        <v>20</v>
      </c>
      <c r="B64" s="47" t="s">
        <v>311</v>
      </c>
      <c r="C64" s="47" t="s">
        <v>15</v>
      </c>
      <c r="D64" s="48">
        <f>'2017 год Приложение  5'!E275</f>
        <v>0</v>
      </c>
      <c r="E64" s="48">
        <f>'2017 год Приложение  5'!F275</f>
        <v>389.5</v>
      </c>
      <c r="F64" s="48">
        <f>D64+E64</f>
        <v>389.5</v>
      </c>
      <c r="G64" s="30"/>
      <c r="H64" s="30"/>
      <c r="I64" s="3"/>
      <c r="J64" s="3"/>
    </row>
    <row r="65" spans="1:10" ht="31.5">
      <c r="A65" s="26" t="s">
        <v>40</v>
      </c>
      <c r="B65" s="47" t="s">
        <v>311</v>
      </c>
      <c r="C65" s="47" t="s">
        <v>35</v>
      </c>
      <c r="D65" s="24">
        <f>'2017 год Приложение  5'!E73</f>
        <v>18374.7</v>
      </c>
      <c r="E65" s="24">
        <f>'2017 год Приложение  5'!F73</f>
        <v>4384.499999999998</v>
      </c>
      <c r="F65" s="24">
        <f>'2017 год Приложение  5'!G73</f>
        <v>22759.199999999997</v>
      </c>
      <c r="G65" s="30"/>
      <c r="H65" s="30"/>
      <c r="I65" s="3"/>
      <c r="J65" s="3"/>
    </row>
    <row r="66" spans="1:10" ht="15.75">
      <c r="A66" s="26" t="s">
        <v>16</v>
      </c>
      <c r="B66" s="47" t="s">
        <v>311</v>
      </c>
      <c r="C66" s="47" t="s">
        <v>19</v>
      </c>
      <c r="D66" s="24">
        <f>'2017 год Приложение  5'!E276</f>
        <v>6009.7</v>
      </c>
      <c r="E66" s="24">
        <f>'2017 год Приложение  5'!F276</f>
        <v>14990.1</v>
      </c>
      <c r="F66" s="24">
        <f>'2017 год Приложение  5'!G276</f>
        <v>20999.8</v>
      </c>
      <c r="G66" s="30"/>
      <c r="H66" s="30"/>
      <c r="I66" s="3"/>
      <c r="J66" s="3"/>
    </row>
    <row r="67" spans="1:10" ht="15.75">
      <c r="A67" s="12" t="s">
        <v>83</v>
      </c>
      <c r="B67" s="13" t="s">
        <v>284</v>
      </c>
      <c r="C67" s="13" t="s">
        <v>0</v>
      </c>
      <c r="D67" s="14">
        <f>D68+D72+D76+D79+D82+D84+D74+D70</f>
        <v>22857.100000000002</v>
      </c>
      <c r="E67" s="14">
        <f>E68+E72+E76+E79+E82+E84+E74+E70</f>
        <v>1999.9999999999995</v>
      </c>
      <c r="F67" s="14">
        <f>F68+F72+F76+F79+F82+F84+F74+F70</f>
        <v>24857.100000000002</v>
      </c>
      <c r="G67" s="30"/>
      <c r="H67" s="30"/>
      <c r="I67" s="3"/>
      <c r="J67" s="3"/>
    </row>
    <row r="68" spans="1:10" ht="31.5">
      <c r="A68" s="16" t="s">
        <v>52</v>
      </c>
      <c r="B68" s="17" t="s">
        <v>285</v>
      </c>
      <c r="C68" s="74"/>
      <c r="D68" s="48">
        <f>D69</f>
        <v>921.4</v>
      </c>
      <c r="E68" s="48">
        <f>E69</f>
        <v>0</v>
      </c>
      <c r="F68" s="48">
        <f>F69</f>
        <v>921.4</v>
      </c>
      <c r="G68" s="30">
        <f>D68+D72</f>
        <v>1503.6</v>
      </c>
      <c r="H68" s="30"/>
      <c r="I68" s="3"/>
      <c r="J68" s="3"/>
    </row>
    <row r="69" spans="1:10" ht="31.5">
      <c r="A69" s="87" t="s">
        <v>20</v>
      </c>
      <c r="B69" s="17" t="s">
        <v>285</v>
      </c>
      <c r="C69" s="47" t="s">
        <v>15</v>
      </c>
      <c r="D69" s="24">
        <f>'2017 год Приложение  5'!E76</f>
        <v>921.4</v>
      </c>
      <c r="E69" s="24">
        <f>'2017 год Приложение  5'!F76</f>
        <v>0</v>
      </c>
      <c r="F69" s="24">
        <f>'2017 год Приложение  5'!G76</f>
        <v>921.4</v>
      </c>
      <c r="G69" s="30"/>
      <c r="H69" s="30"/>
      <c r="I69" s="3"/>
      <c r="J69" s="3"/>
    </row>
    <row r="70" spans="1:10" ht="31.5">
      <c r="A70" s="16" t="s">
        <v>52</v>
      </c>
      <c r="B70" s="17" t="s">
        <v>297</v>
      </c>
      <c r="C70" s="17"/>
      <c r="D70" s="24">
        <f>D71</f>
        <v>2520.9</v>
      </c>
      <c r="E70" s="24">
        <f>E71</f>
        <v>-2520.9</v>
      </c>
      <c r="F70" s="24">
        <f>F71</f>
        <v>0</v>
      </c>
      <c r="G70" s="30"/>
      <c r="H70" s="30"/>
      <c r="I70" s="3"/>
      <c r="J70" s="3"/>
    </row>
    <row r="71" spans="1:10" ht="31.5">
      <c r="A71" s="16" t="s">
        <v>20</v>
      </c>
      <c r="B71" s="17" t="s">
        <v>297</v>
      </c>
      <c r="C71" s="17" t="s">
        <v>15</v>
      </c>
      <c r="D71" s="24">
        <f>'2017 год Приложение  5'!E78</f>
        <v>2520.9</v>
      </c>
      <c r="E71" s="24">
        <f>'2017 год Приложение  5'!F78</f>
        <v>-2520.9</v>
      </c>
      <c r="F71" s="24">
        <f>'2017 год Приложение  5'!G78</f>
        <v>0</v>
      </c>
      <c r="G71" s="30"/>
      <c r="H71" s="30"/>
      <c r="I71" s="3"/>
      <c r="J71" s="3"/>
    </row>
    <row r="72" spans="1:10" ht="31.5">
      <c r="A72" s="16" t="s">
        <v>52</v>
      </c>
      <c r="B72" s="17" t="s">
        <v>302</v>
      </c>
      <c r="C72" s="17"/>
      <c r="D72" s="48">
        <f>D73</f>
        <v>582.2</v>
      </c>
      <c r="E72" s="48">
        <f>E73</f>
        <v>2520.9</v>
      </c>
      <c r="F72" s="48">
        <f>F73</f>
        <v>3103.1000000000004</v>
      </c>
      <c r="G72" s="30"/>
      <c r="H72" s="30"/>
      <c r="I72" s="3"/>
      <c r="J72" s="3"/>
    </row>
    <row r="73" spans="1:10" ht="31.5">
      <c r="A73" s="87" t="s">
        <v>20</v>
      </c>
      <c r="B73" s="17" t="s">
        <v>302</v>
      </c>
      <c r="C73" s="47" t="s">
        <v>15</v>
      </c>
      <c r="D73" s="24">
        <f>'2017 год Приложение  5'!E80</f>
        <v>582.2</v>
      </c>
      <c r="E73" s="24">
        <f>'2017 год Приложение  5'!F80</f>
        <v>2520.9</v>
      </c>
      <c r="F73" s="24">
        <f>'2017 год Приложение  5'!G80</f>
        <v>3103.1000000000004</v>
      </c>
      <c r="G73" s="30"/>
      <c r="H73" s="30"/>
      <c r="I73" s="3"/>
      <c r="J73" s="3"/>
    </row>
    <row r="74" spans="1:10" ht="31.5">
      <c r="A74" s="45" t="s">
        <v>53</v>
      </c>
      <c r="B74" s="25" t="s">
        <v>286</v>
      </c>
      <c r="C74" s="25"/>
      <c r="D74" s="24">
        <f>D75</f>
        <v>239.3</v>
      </c>
      <c r="E74" s="24">
        <f>E75</f>
        <v>0</v>
      </c>
      <c r="F74" s="24">
        <f>F75</f>
        <v>239.3</v>
      </c>
      <c r="G74" s="30"/>
      <c r="H74" s="30"/>
      <c r="I74" s="3"/>
      <c r="J74" s="3"/>
    </row>
    <row r="75" spans="1:10" ht="31.5">
      <c r="A75" s="87" t="s">
        <v>20</v>
      </c>
      <c r="B75" s="25" t="s">
        <v>286</v>
      </c>
      <c r="C75" s="25" t="s">
        <v>15</v>
      </c>
      <c r="D75" s="24">
        <f>'2017 год Приложение  5'!E82</f>
        <v>239.3</v>
      </c>
      <c r="E75" s="24">
        <f>'2017 год Приложение  5'!F82</f>
        <v>0</v>
      </c>
      <c r="F75" s="24">
        <f>'2017 год Приложение  5'!G82</f>
        <v>239.3</v>
      </c>
      <c r="G75" s="30"/>
      <c r="H75" s="30"/>
      <c r="I75" s="3"/>
      <c r="J75" s="3"/>
    </row>
    <row r="76" spans="1:10" ht="31.5">
      <c r="A76" s="45" t="s">
        <v>53</v>
      </c>
      <c r="B76" s="17" t="s">
        <v>303</v>
      </c>
      <c r="C76" s="47"/>
      <c r="D76" s="48">
        <f>D77+D78</f>
        <v>958.9</v>
      </c>
      <c r="E76" s="48">
        <f>E77+E78</f>
        <v>13616.2</v>
      </c>
      <c r="F76" s="48">
        <f>F77+F78</f>
        <v>14575.1</v>
      </c>
      <c r="G76" s="30"/>
      <c r="H76" s="30"/>
      <c r="I76" s="3"/>
      <c r="J76" s="3"/>
    </row>
    <row r="77" spans="1:10" ht="31.5">
      <c r="A77" s="50" t="s">
        <v>20</v>
      </c>
      <c r="B77" s="17" t="s">
        <v>303</v>
      </c>
      <c r="C77" s="47" t="s">
        <v>15</v>
      </c>
      <c r="D77" s="24">
        <f>'2017 год Приложение  5'!E84</f>
        <v>958.9</v>
      </c>
      <c r="E77" s="24">
        <f>'2017 год Приложение  5'!F84</f>
        <v>11887.6</v>
      </c>
      <c r="F77" s="24">
        <f>'2017 год Приложение  5'!G84</f>
        <v>12846.5</v>
      </c>
      <c r="G77" s="30"/>
      <c r="H77" s="30"/>
      <c r="I77" s="3"/>
      <c r="J77" s="3"/>
    </row>
    <row r="78" spans="1:10" ht="15.75">
      <c r="A78" s="91" t="s">
        <v>58</v>
      </c>
      <c r="B78" s="17" t="s">
        <v>303</v>
      </c>
      <c r="C78" s="47" t="s">
        <v>59</v>
      </c>
      <c r="D78" s="24">
        <f>'2017 год Приложение  5'!E85</f>
        <v>0</v>
      </c>
      <c r="E78" s="24">
        <f>'2017 год Приложение  5'!F85</f>
        <v>1728.6</v>
      </c>
      <c r="F78" s="24">
        <f>'2017 год Приложение  5'!G85</f>
        <v>1728.6</v>
      </c>
      <c r="G78" s="30"/>
      <c r="H78" s="30"/>
      <c r="I78" s="3"/>
      <c r="J78" s="3"/>
    </row>
    <row r="79" spans="1:10" ht="31.5">
      <c r="A79" s="46" t="s">
        <v>53</v>
      </c>
      <c r="B79" s="47" t="s">
        <v>295</v>
      </c>
      <c r="C79" s="32"/>
      <c r="D79" s="75">
        <f>D80+D81</f>
        <v>13616.2</v>
      </c>
      <c r="E79" s="75">
        <f>E80+E81</f>
        <v>-13616.2</v>
      </c>
      <c r="F79" s="75">
        <f>F80+F81</f>
        <v>0</v>
      </c>
      <c r="G79" s="30"/>
      <c r="H79" s="30"/>
      <c r="I79" s="3"/>
      <c r="J79" s="3"/>
    </row>
    <row r="80" spans="1:10" ht="31.5">
      <c r="A80" s="87" t="s">
        <v>20</v>
      </c>
      <c r="B80" s="47" t="s">
        <v>295</v>
      </c>
      <c r="C80" s="47" t="s">
        <v>15</v>
      </c>
      <c r="D80" s="24">
        <f>'2017 год Приложение  5'!E87</f>
        <v>11887.6</v>
      </c>
      <c r="E80" s="24">
        <f>'2017 год Приложение  5'!F87</f>
        <v>-11887.6</v>
      </c>
      <c r="F80" s="24">
        <f>'2017 год Приложение  5'!G87</f>
        <v>0</v>
      </c>
      <c r="G80" s="30"/>
      <c r="H80" s="30"/>
      <c r="I80" s="3"/>
      <c r="J80" s="3"/>
    </row>
    <row r="81" spans="1:10" ht="15.75">
      <c r="A81" s="52" t="s">
        <v>58</v>
      </c>
      <c r="B81" s="47" t="s">
        <v>295</v>
      </c>
      <c r="C81" s="47" t="s">
        <v>59</v>
      </c>
      <c r="D81" s="24">
        <f>'2017 год Приложение  5'!E88</f>
        <v>1728.6</v>
      </c>
      <c r="E81" s="24">
        <f>'2017 год Приложение  5'!F88</f>
        <v>-1728.6</v>
      </c>
      <c r="F81" s="24">
        <f>'2017 год Приложение  5'!G88</f>
        <v>0</v>
      </c>
      <c r="G81" s="30"/>
      <c r="H81" s="30"/>
      <c r="I81" s="3"/>
      <c r="J81" s="3"/>
    </row>
    <row r="82" spans="1:10" ht="31.5">
      <c r="A82" s="45" t="s">
        <v>54</v>
      </c>
      <c r="B82" s="47" t="s">
        <v>288</v>
      </c>
      <c r="C82" s="74"/>
      <c r="D82" s="48">
        <f>D83</f>
        <v>3718.2</v>
      </c>
      <c r="E82" s="48">
        <f>E83</f>
        <v>0</v>
      </c>
      <c r="F82" s="48">
        <f>F83</f>
        <v>3718.2</v>
      </c>
      <c r="G82" s="30"/>
      <c r="H82" s="30"/>
      <c r="I82" s="3"/>
      <c r="J82" s="3"/>
    </row>
    <row r="83" spans="1:10" ht="31.5">
      <c r="A83" s="45" t="s">
        <v>20</v>
      </c>
      <c r="B83" s="47" t="s">
        <v>288</v>
      </c>
      <c r="C83" s="47" t="s">
        <v>15</v>
      </c>
      <c r="D83" s="48">
        <f>'2017 год Приложение  5'!E90</f>
        <v>3718.2</v>
      </c>
      <c r="E83" s="48">
        <f>'2017 год Приложение  5'!F90</f>
        <v>0</v>
      </c>
      <c r="F83" s="48">
        <f>'2017 год Приложение  5'!G90</f>
        <v>3718.2</v>
      </c>
      <c r="G83" s="30"/>
      <c r="H83" s="30"/>
      <c r="I83" s="3"/>
      <c r="J83" s="3"/>
    </row>
    <row r="84" spans="1:10" ht="63">
      <c r="A84" s="45" t="s">
        <v>55</v>
      </c>
      <c r="B84" s="40" t="s">
        <v>304</v>
      </c>
      <c r="C84" s="47"/>
      <c r="D84" s="48">
        <f>D85</f>
        <v>300</v>
      </c>
      <c r="E84" s="48">
        <f>E85</f>
        <v>2000</v>
      </c>
      <c r="F84" s="48">
        <f>F85</f>
        <v>2300</v>
      </c>
      <c r="G84" s="30"/>
      <c r="H84" s="30"/>
      <c r="I84" s="3"/>
      <c r="J84" s="3"/>
    </row>
    <row r="85" spans="1:10" ht="15.75">
      <c r="A85" s="87" t="s">
        <v>16</v>
      </c>
      <c r="B85" s="40" t="s">
        <v>304</v>
      </c>
      <c r="C85" s="47" t="s">
        <v>19</v>
      </c>
      <c r="D85" s="24">
        <f>'2017 год Приложение  5'!E92</f>
        <v>300</v>
      </c>
      <c r="E85" s="24">
        <f>'2017 год Приложение  5'!F92</f>
        <v>2000</v>
      </c>
      <c r="F85" s="24">
        <f>'2017 год Приложение  5'!G92</f>
        <v>2300</v>
      </c>
      <c r="G85" s="30"/>
      <c r="H85" s="30"/>
      <c r="I85" s="3"/>
      <c r="J85" s="3"/>
    </row>
    <row r="86" spans="1:10" ht="47.25">
      <c r="A86" s="12" t="s">
        <v>84</v>
      </c>
      <c r="B86" s="13" t="s">
        <v>289</v>
      </c>
      <c r="C86" s="13" t="s">
        <v>0</v>
      </c>
      <c r="D86" s="14">
        <f>D89+D87</f>
        <v>200</v>
      </c>
      <c r="E86" s="14">
        <f>E89+E87</f>
        <v>0</v>
      </c>
      <c r="F86" s="14">
        <f>F89+F87</f>
        <v>200</v>
      </c>
      <c r="G86" s="30"/>
      <c r="H86" s="30"/>
      <c r="I86" s="3"/>
      <c r="J86" s="3"/>
    </row>
    <row r="87" spans="1:10" ht="31.5">
      <c r="A87" s="26" t="s">
        <v>85</v>
      </c>
      <c r="B87" s="32" t="s">
        <v>290</v>
      </c>
      <c r="C87" s="47"/>
      <c r="D87" s="48">
        <f>D88</f>
        <v>50</v>
      </c>
      <c r="E87" s="48">
        <f>E88</f>
        <v>0</v>
      </c>
      <c r="F87" s="48">
        <f>F88</f>
        <v>50</v>
      </c>
      <c r="G87" s="30"/>
      <c r="H87" s="30"/>
      <c r="I87" s="3"/>
      <c r="J87" s="3"/>
    </row>
    <row r="88" spans="1:10" ht="15.75">
      <c r="A88" s="45" t="s">
        <v>38</v>
      </c>
      <c r="B88" s="32" t="s">
        <v>290</v>
      </c>
      <c r="C88" s="25" t="s">
        <v>24</v>
      </c>
      <c r="D88" s="48">
        <f>'2017 год Приложение  5'!E95</f>
        <v>50</v>
      </c>
      <c r="E88" s="48">
        <f>'2017 год Приложение  5'!F95</f>
        <v>0</v>
      </c>
      <c r="F88" s="48">
        <f>'2017 год Приложение  5'!G95</f>
        <v>50</v>
      </c>
      <c r="G88" s="30"/>
      <c r="H88" s="30"/>
      <c r="I88" s="3"/>
      <c r="J88" s="3"/>
    </row>
    <row r="89" spans="1:10" ht="31.5">
      <c r="A89" s="45" t="s">
        <v>66</v>
      </c>
      <c r="B89" s="32" t="s">
        <v>291</v>
      </c>
      <c r="C89" s="25"/>
      <c r="D89" s="24">
        <f>D90</f>
        <v>150</v>
      </c>
      <c r="E89" s="24">
        <f>E90</f>
        <v>0</v>
      </c>
      <c r="F89" s="24">
        <f>F90</f>
        <v>150</v>
      </c>
      <c r="G89" s="30"/>
      <c r="H89" s="30"/>
      <c r="I89" s="3"/>
      <c r="J89" s="3"/>
    </row>
    <row r="90" spans="1:10" ht="31.5">
      <c r="A90" s="87" t="s">
        <v>20</v>
      </c>
      <c r="B90" s="32" t="s">
        <v>291</v>
      </c>
      <c r="C90" s="47" t="s">
        <v>15</v>
      </c>
      <c r="D90" s="24">
        <f>'2017 год Приложение  5'!E97</f>
        <v>150</v>
      </c>
      <c r="E90" s="24">
        <f>'2017 год Приложение  5'!F97</f>
        <v>0</v>
      </c>
      <c r="F90" s="24">
        <f>'2017 год Приложение  5'!G97</f>
        <v>150</v>
      </c>
      <c r="G90" s="30"/>
      <c r="H90" s="30"/>
      <c r="I90" s="3"/>
      <c r="J90" s="3"/>
    </row>
    <row r="91" spans="1:10" ht="31.5">
      <c r="A91" s="34" t="s">
        <v>108</v>
      </c>
      <c r="B91" s="35" t="s">
        <v>192</v>
      </c>
      <c r="C91" s="35" t="s">
        <v>0</v>
      </c>
      <c r="D91" s="36">
        <f>D92+D108+D125+D136+D142</f>
        <v>1023918.7999999999</v>
      </c>
      <c r="E91" s="36">
        <f>E92+E108+E125+E136+E142</f>
        <v>7000.000000000001</v>
      </c>
      <c r="F91" s="36">
        <f>F92+F108+F125+F136+F142</f>
        <v>1030918.8</v>
      </c>
      <c r="G91" s="30"/>
      <c r="H91" s="30"/>
      <c r="I91" s="3"/>
      <c r="J91" s="3"/>
    </row>
    <row r="92" spans="1:10" ht="31.5">
      <c r="A92" s="12" t="s">
        <v>127</v>
      </c>
      <c r="B92" s="13" t="s">
        <v>193</v>
      </c>
      <c r="C92" s="13" t="s">
        <v>0</v>
      </c>
      <c r="D92" s="14">
        <f>D93+D101+D99+D104+D97+D106+D95</f>
        <v>375148.9</v>
      </c>
      <c r="E92" s="14">
        <f>E93+E101+E99+E104+E97+E106+E95</f>
        <v>6899.7</v>
      </c>
      <c r="F92" s="14">
        <f>F93+F101+F99+F104+F97+F106+F95</f>
        <v>382048.60000000003</v>
      </c>
      <c r="G92" s="30"/>
      <c r="H92" s="30"/>
      <c r="I92" s="3"/>
      <c r="J92" s="3"/>
    </row>
    <row r="93" spans="1:10" ht="31.5">
      <c r="A93" s="45" t="s">
        <v>36</v>
      </c>
      <c r="B93" s="47" t="s">
        <v>191</v>
      </c>
      <c r="C93" s="47"/>
      <c r="D93" s="48">
        <f>D94</f>
        <v>69918.7</v>
      </c>
      <c r="E93" s="48">
        <f>E94</f>
        <v>-646.6999999999999</v>
      </c>
      <c r="F93" s="48">
        <f>F94</f>
        <v>69272</v>
      </c>
      <c r="G93" s="30"/>
      <c r="H93" s="30"/>
      <c r="I93" s="3"/>
      <c r="J93" s="3"/>
    </row>
    <row r="94" spans="1:10" ht="31.5">
      <c r="A94" s="45" t="s">
        <v>17</v>
      </c>
      <c r="B94" s="47" t="s">
        <v>191</v>
      </c>
      <c r="C94" s="47" t="s">
        <v>18</v>
      </c>
      <c r="D94" s="48">
        <f>'2017 год Приложение  5'!E295</f>
        <v>69918.7</v>
      </c>
      <c r="E94" s="48">
        <f>'2017 год Приложение  5'!F295</f>
        <v>-646.6999999999999</v>
      </c>
      <c r="F94" s="48">
        <f>'2017 год Приложение  5'!G295</f>
        <v>69272</v>
      </c>
      <c r="G94" s="30"/>
      <c r="H94" s="30"/>
      <c r="I94" s="3"/>
      <c r="J94" s="3"/>
    </row>
    <row r="95" spans="1:10" ht="31.5">
      <c r="A95" s="45" t="s">
        <v>389</v>
      </c>
      <c r="B95" s="47" t="s">
        <v>393</v>
      </c>
      <c r="C95" s="47"/>
      <c r="D95" s="48">
        <f>D96</f>
        <v>0</v>
      </c>
      <c r="E95" s="48">
        <f>E96</f>
        <v>46.4</v>
      </c>
      <c r="F95" s="48">
        <f>F96</f>
        <v>46.4</v>
      </c>
      <c r="G95" s="30"/>
      <c r="H95" s="30"/>
      <c r="I95" s="3"/>
      <c r="J95" s="3"/>
    </row>
    <row r="96" spans="1:10" ht="31.5">
      <c r="A96" s="45" t="s">
        <v>17</v>
      </c>
      <c r="B96" s="47" t="s">
        <v>393</v>
      </c>
      <c r="C96" s="47" t="s">
        <v>18</v>
      </c>
      <c r="D96" s="48">
        <f>'2017 год Приложение  5'!E297</f>
        <v>0</v>
      </c>
      <c r="E96" s="48">
        <f>'2017 год Приложение  5'!F297</f>
        <v>46.4</v>
      </c>
      <c r="F96" s="48">
        <f>'2017 год Приложение  5'!G297</f>
        <v>46.4</v>
      </c>
      <c r="G96" s="30"/>
      <c r="H96" s="30"/>
      <c r="I96" s="3"/>
      <c r="J96" s="3"/>
    </row>
    <row r="97" spans="1:10" ht="47.25">
      <c r="A97" s="45" t="s">
        <v>96</v>
      </c>
      <c r="B97" s="47" t="s">
        <v>195</v>
      </c>
      <c r="C97" s="47"/>
      <c r="D97" s="48">
        <f>D98</f>
        <v>279910.9</v>
      </c>
      <c r="E97" s="48">
        <f>E98</f>
        <v>0</v>
      </c>
      <c r="F97" s="48">
        <f>F98</f>
        <v>279910.9</v>
      </c>
      <c r="G97" s="30"/>
      <c r="H97" s="30"/>
      <c r="I97" s="3"/>
      <c r="J97" s="3"/>
    </row>
    <row r="98" spans="1:10" ht="31.5">
      <c r="A98" s="45" t="s">
        <v>17</v>
      </c>
      <c r="B98" s="47" t="s">
        <v>195</v>
      </c>
      <c r="C98" s="47" t="s">
        <v>18</v>
      </c>
      <c r="D98" s="48">
        <f>'2017 год Приложение  5'!E299</f>
        <v>279910.9</v>
      </c>
      <c r="E98" s="48">
        <f>'2017 год Приложение  5'!F299</f>
        <v>0</v>
      </c>
      <c r="F98" s="48">
        <f>'2017 год Приложение  5'!G299</f>
        <v>279910.9</v>
      </c>
      <c r="G98" s="30"/>
      <c r="H98" s="30"/>
      <c r="I98" s="3"/>
      <c r="J98" s="3"/>
    </row>
    <row r="99" spans="1:10" ht="31.5">
      <c r="A99" s="45" t="s">
        <v>37</v>
      </c>
      <c r="B99" s="47" t="s">
        <v>194</v>
      </c>
      <c r="C99" s="47"/>
      <c r="D99" s="48">
        <f>D100</f>
        <v>1206</v>
      </c>
      <c r="E99" s="48">
        <f>E100</f>
        <v>7000</v>
      </c>
      <c r="F99" s="48">
        <f>F100</f>
        <v>8206</v>
      </c>
      <c r="G99" s="30"/>
      <c r="H99" s="30"/>
      <c r="I99" s="3"/>
      <c r="J99" s="3"/>
    </row>
    <row r="100" spans="1:10" ht="31.5">
      <c r="A100" s="45" t="s">
        <v>17</v>
      </c>
      <c r="B100" s="47" t="s">
        <v>194</v>
      </c>
      <c r="C100" s="47" t="s">
        <v>18</v>
      </c>
      <c r="D100" s="48">
        <f>'2017 год Приложение  5'!E301</f>
        <v>1206</v>
      </c>
      <c r="E100" s="48">
        <f>'2017 год Приложение  5'!F301</f>
        <v>7000</v>
      </c>
      <c r="F100" s="48">
        <f>'2017 год Приложение  5'!G301</f>
        <v>8206</v>
      </c>
      <c r="G100" s="30"/>
      <c r="H100" s="30"/>
      <c r="I100" s="3"/>
      <c r="J100" s="3"/>
    </row>
    <row r="101" spans="1:10" ht="78.75">
      <c r="A101" s="45" t="s">
        <v>95</v>
      </c>
      <c r="B101" s="47" t="s">
        <v>196</v>
      </c>
      <c r="C101" s="47"/>
      <c r="D101" s="48">
        <f>D103+D102</f>
        <v>22273.3</v>
      </c>
      <c r="E101" s="48">
        <f>E103+E102</f>
        <v>0</v>
      </c>
      <c r="F101" s="48">
        <f>F103+F102</f>
        <v>22273.3</v>
      </c>
      <c r="G101" s="30"/>
      <c r="H101" s="30"/>
      <c r="I101" s="3"/>
      <c r="J101" s="3"/>
    </row>
    <row r="102" spans="1:10" ht="15.75">
      <c r="A102" s="45" t="s">
        <v>38</v>
      </c>
      <c r="B102" s="47" t="s">
        <v>196</v>
      </c>
      <c r="C102" s="47" t="s">
        <v>24</v>
      </c>
      <c r="D102" s="48">
        <f>'2017 год Приложение  5'!E303</f>
        <v>365</v>
      </c>
      <c r="E102" s="48">
        <f>'2017 год Приложение  5'!F303</f>
        <v>0</v>
      </c>
      <c r="F102" s="48">
        <f>'2017 год Приложение  5'!G303</f>
        <v>365</v>
      </c>
      <c r="G102" s="30"/>
      <c r="H102" s="30"/>
      <c r="I102" s="3"/>
      <c r="J102" s="3"/>
    </row>
    <row r="103" spans="1:10" ht="31.5">
      <c r="A103" s="45" t="s">
        <v>17</v>
      </c>
      <c r="B103" s="47" t="s">
        <v>196</v>
      </c>
      <c r="C103" s="47" t="s">
        <v>18</v>
      </c>
      <c r="D103" s="48">
        <f>'2017 год Приложение  5'!E304</f>
        <v>21908.3</v>
      </c>
      <c r="E103" s="48">
        <f>'2017 год Приложение  5'!F304</f>
        <v>0</v>
      </c>
      <c r="F103" s="48">
        <f>'2017 год Приложение  5'!G304</f>
        <v>21908.3</v>
      </c>
      <c r="G103" s="30"/>
      <c r="H103" s="30"/>
      <c r="I103" s="3"/>
      <c r="J103" s="3"/>
    </row>
    <row r="104" spans="1:10" ht="94.5">
      <c r="A104" s="65" t="s">
        <v>358</v>
      </c>
      <c r="B104" s="47" t="s">
        <v>197</v>
      </c>
      <c r="C104" s="47"/>
      <c r="D104" s="48">
        <f>D105</f>
        <v>1840</v>
      </c>
      <c r="E104" s="48">
        <f>E105</f>
        <v>0</v>
      </c>
      <c r="F104" s="48">
        <f>F105</f>
        <v>1840</v>
      </c>
      <c r="G104" s="30"/>
      <c r="H104" s="30"/>
      <c r="I104" s="3"/>
      <c r="J104" s="3"/>
    </row>
    <row r="105" spans="1:10" ht="15.75">
      <c r="A105" s="45" t="s">
        <v>38</v>
      </c>
      <c r="B105" s="47" t="s">
        <v>197</v>
      </c>
      <c r="C105" s="47" t="s">
        <v>24</v>
      </c>
      <c r="D105" s="48">
        <f>'2017 год Приложение  5'!E306</f>
        <v>1840</v>
      </c>
      <c r="E105" s="48">
        <f>'2017 год Приложение  5'!F306</f>
        <v>0</v>
      </c>
      <c r="F105" s="48">
        <f>'2017 год Приложение  5'!G306</f>
        <v>1840</v>
      </c>
      <c r="G105" s="30"/>
      <c r="H105" s="30"/>
      <c r="I105" s="3"/>
      <c r="J105" s="3"/>
    </row>
    <row r="106" spans="1:10" ht="31.5">
      <c r="A106" s="45" t="s">
        <v>367</v>
      </c>
      <c r="B106" s="47" t="s">
        <v>368</v>
      </c>
      <c r="C106" s="47"/>
      <c r="D106" s="48">
        <f>D107</f>
        <v>0</v>
      </c>
      <c r="E106" s="48">
        <f>E107</f>
        <v>500</v>
      </c>
      <c r="F106" s="48">
        <f>F107</f>
        <v>500</v>
      </c>
      <c r="G106" s="30"/>
      <c r="H106" s="30"/>
      <c r="I106" s="3"/>
      <c r="J106" s="3"/>
    </row>
    <row r="107" spans="1:10" ht="31.5">
      <c r="A107" s="45" t="s">
        <v>17</v>
      </c>
      <c r="B107" s="47" t="s">
        <v>368</v>
      </c>
      <c r="C107" s="47" t="s">
        <v>18</v>
      </c>
      <c r="D107" s="48">
        <f>'2017 год Приложение  5'!E308</f>
        <v>0</v>
      </c>
      <c r="E107" s="48">
        <f>'2017 год Приложение  5'!F308</f>
        <v>500</v>
      </c>
      <c r="F107" s="48">
        <f>'2017 год Приложение  5'!G308</f>
        <v>500</v>
      </c>
      <c r="G107" s="30"/>
      <c r="H107" s="30"/>
      <c r="I107" s="3"/>
      <c r="J107" s="3"/>
    </row>
    <row r="108" spans="1:10" ht="31.5">
      <c r="A108" s="12" t="s">
        <v>109</v>
      </c>
      <c r="B108" s="13" t="s">
        <v>198</v>
      </c>
      <c r="C108" s="13" t="s">
        <v>0</v>
      </c>
      <c r="D108" s="14">
        <f>D109+D115+D123+D121+D113+D117+D119+D111</f>
        <v>557545.5999999999</v>
      </c>
      <c r="E108" s="14">
        <f>E109+E115+E123+E121+E113+E117+E119+E111</f>
        <v>100.30000000000072</v>
      </c>
      <c r="F108" s="14">
        <f>F109+F115+F123+F121+F113+F117+F119+F111</f>
        <v>557645.9</v>
      </c>
      <c r="G108" s="30"/>
      <c r="H108" s="30"/>
      <c r="I108" s="3"/>
      <c r="J108" s="3"/>
    </row>
    <row r="109" spans="1:10" ht="31.5">
      <c r="A109" s="45" t="s">
        <v>36</v>
      </c>
      <c r="B109" s="47" t="s">
        <v>199</v>
      </c>
      <c r="C109" s="47"/>
      <c r="D109" s="48">
        <f>D110</f>
        <v>100730.6</v>
      </c>
      <c r="E109" s="48">
        <f>E110</f>
        <v>50.199999999999996</v>
      </c>
      <c r="F109" s="48">
        <f>F110</f>
        <v>100780.8</v>
      </c>
      <c r="G109" s="30"/>
      <c r="H109" s="30"/>
      <c r="I109" s="3"/>
      <c r="J109" s="3"/>
    </row>
    <row r="110" spans="1:10" ht="31.5">
      <c r="A110" s="45" t="s">
        <v>17</v>
      </c>
      <c r="B110" s="47" t="s">
        <v>199</v>
      </c>
      <c r="C110" s="47" t="s">
        <v>18</v>
      </c>
      <c r="D110" s="48">
        <f>'2017 год Приложение  5'!E311</f>
        <v>100730.6</v>
      </c>
      <c r="E110" s="48">
        <f>'2017 год Приложение  5'!F311</f>
        <v>50.199999999999996</v>
      </c>
      <c r="F110" s="48">
        <f>'2017 год Приложение  5'!G311</f>
        <v>100780.8</v>
      </c>
      <c r="G110" s="30"/>
      <c r="H110" s="30"/>
      <c r="I110" s="3"/>
      <c r="J110" s="3"/>
    </row>
    <row r="111" spans="1:10" ht="31.5">
      <c r="A111" s="45" t="s">
        <v>389</v>
      </c>
      <c r="B111" s="47" t="s">
        <v>390</v>
      </c>
      <c r="C111" s="47"/>
      <c r="D111" s="48">
        <f>D112</f>
        <v>0</v>
      </c>
      <c r="E111" s="48">
        <f>E112</f>
        <v>50.1</v>
      </c>
      <c r="F111" s="48">
        <f>F112</f>
        <v>50.1</v>
      </c>
      <c r="G111" s="30"/>
      <c r="H111" s="30"/>
      <c r="I111" s="3"/>
      <c r="J111" s="3"/>
    </row>
    <row r="112" spans="1:10" ht="31.5">
      <c r="A112" s="45" t="s">
        <v>17</v>
      </c>
      <c r="B112" s="47" t="s">
        <v>390</v>
      </c>
      <c r="C112" s="47" t="s">
        <v>18</v>
      </c>
      <c r="D112" s="48">
        <f>'2017 год Приложение  5'!E313</f>
        <v>0</v>
      </c>
      <c r="E112" s="48">
        <f>'2017 год Приложение  5'!F313</f>
        <v>50.1</v>
      </c>
      <c r="F112" s="48">
        <f>'2017 год Приложение  5'!G313</f>
        <v>50.1</v>
      </c>
      <c r="G112" s="30"/>
      <c r="H112" s="30"/>
      <c r="I112" s="3"/>
      <c r="J112" s="3"/>
    </row>
    <row r="113" spans="1:10" ht="47.25">
      <c r="A113" s="45" t="s">
        <v>96</v>
      </c>
      <c r="B113" s="47" t="s">
        <v>201</v>
      </c>
      <c r="C113" s="47"/>
      <c r="D113" s="48">
        <f>D114</f>
        <v>429689.8</v>
      </c>
      <c r="E113" s="48">
        <f>E114</f>
        <v>0</v>
      </c>
      <c r="F113" s="48">
        <f>F114</f>
        <v>429689.8</v>
      </c>
      <c r="G113" s="30"/>
      <c r="H113" s="30"/>
      <c r="I113" s="3"/>
      <c r="J113" s="3"/>
    </row>
    <row r="114" spans="1:10" ht="31.5">
      <c r="A114" s="45" t="s">
        <v>17</v>
      </c>
      <c r="B114" s="47" t="s">
        <v>201</v>
      </c>
      <c r="C114" s="47" t="s">
        <v>18</v>
      </c>
      <c r="D114" s="48">
        <f>'2017 год Приложение  5'!E315</f>
        <v>429689.8</v>
      </c>
      <c r="E114" s="48">
        <f>'2017 год Приложение  5'!F315</f>
        <v>0</v>
      </c>
      <c r="F114" s="48">
        <f>'2017 год Приложение  5'!G315</f>
        <v>429689.8</v>
      </c>
      <c r="G114" s="30"/>
      <c r="H114" s="30"/>
      <c r="I114" s="3"/>
      <c r="J114" s="3"/>
    </row>
    <row r="115" spans="1:10" ht="31.5">
      <c r="A115" s="45" t="s">
        <v>39</v>
      </c>
      <c r="B115" s="47" t="s">
        <v>209</v>
      </c>
      <c r="C115" s="47"/>
      <c r="D115" s="48">
        <f>D116</f>
        <v>3164.1</v>
      </c>
      <c r="E115" s="48">
        <f>E116</f>
        <v>0</v>
      </c>
      <c r="F115" s="48">
        <f>F116</f>
        <v>3164.1</v>
      </c>
      <c r="G115" s="30"/>
      <c r="H115" s="30"/>
      <c r="I115" s="3"/>
      <c r="J115" s="3"/>
    </row>
    <row r="116" spans="1:10" ht="31.5">
      <c r="A116" s="26" t="s">
        <v>40</v>
      </c>
      <c r="B116" s="47" t="s">
        <v>209</v>
      </c>
      <c r="C116" s="47" t="s">
        <v>35</v>
      </c>
      <c r="D116" s="48">
        <f>'2017 год Приложение  5'!E317</f>
        <v>3164.1</v>
      </c>
      <c r="E116" s="48">
        <f>'2017 год Приложение  5'!F317</f>
        <v>0</v>
      </c>
      <c r="F116" s="48">
        <f>'2017 год Приложение  5'!G317</f>
        <v>3164.1</v>
      </c>
      <c r="G116" s="30"/>
      <c r="H116" s="30"/>
      <c r="I116" s="3"/>
      <c r="J116" s="3"/>
    </row>
    <row r="117" spans="1:10" ht="63" hidden="1">
      <c r="A117" s="45" t="s">
        <v>165</v>
      </c>
      <c r="B117" s="47" t="s">
        <v>325</v>
      </c>
      <c r="C117" s="47"/>
      <c r="D117" s="48">
        <f>D118</f>
        <v>19689.7</v>
      </c>
      <c r="E117" s="48">
        <f>E118</f>
        <v>-19689.7</v>
      </c>
      <c r="F117" s="48">
        <f>F118</f>
        <v>0</v>
      </c>
      <c r="G117" s="30"/>
      <c r="H117" s="30"/>
      <c r="I117" s="3"/>
      <c r="J117" s="3"/>
    </row>
    <row r="118" spans="1:10" ht="31.5" hidden="1">
      <c r="A118" s="45" t="s">
        <v>17</v>
      </c>
      <c r="B118" s="47" t="s">
        <v>325</v>
      </c>
      <c r="C118" s="47" t="s">
        <v>18</v>
      </c>
      <c r="D118" s="48">
        <f>'2017 год Приложение  5'!E319</f>
        <v>19689.7</v>
      </c>
      <c r="E118" s="48">
        <f>'2017 год Приложение  5'!F319</f>
        <v>-19689.7</v>
      </c>
      <c r="F118" s="48">
        <f>'2017 год Приложение  5'!G319</f>
        <v>0</v>
      </c>
      <c r="G118" s="30"/>
      <c r="H118" s="30"/>
      <c r="I118" s="3"/>
      <c r="J118" s="3"/>
    </row>
    <row r="119" spans="1:10" ht="63">
      <c r="A119" s="45" t="s">
        <v>165</v>
      </c>
      <c r="B119" s="32" t="s">
        <v>326</v>
      </c>
      <c r="C119" s="47"/>
      <c r="D119" s="42">
        <f>D120</f>
        <v>200.7</v>
      </c>
      <c r="E119" s="42">
        <f>E120</f>
        <v>19689.7</v>
      </c>
      <c r="F119" s="42">
        <f>F120</f>
        <v>19890.4</v>
      </c>
      <c r="G119" s="30"/>
      <c r="H119" s="30"/>
      <c r="I119" s="3"/>
      <c r="J119" s="3"/>
    </row>
    <row r="120" spans="1:10" ht="31.5">
      <c r="A120" s="45" t="s">
        <v>17</v>
      </c>
      <c r="B120" s="32" t="s">
        <v>326</v>
      </c>
      <c r="C120" s="47" t="s">
        <v>18</v>
      </c>
      <c r="D120" s="42">
        <f>'2017 год Приложение  5'!E321</f>
        <v>200.7</v>
      </c>
      <c r="E120" s="42">
        <f>'2017 год Приложение  5'!F321</f>
        <v>19689.7</v>
      </c>
      <c r="F120" s="42">
        <f>'2017 год Приложение  5'!G321</f>
        <v>19890.4</v>
      </c>
      <c r="G120" s="30"/>
      <c r="H120" s="30"/>
      <c r="I120" s="3"/>
      <c r="J120" s="3"/>
    </row>
    <row r="121" spans="1:10" ht="63">
      <c r="A121" s="45" t="s">
        <v>150</v>
      </c>
      <c r="B121" s="47" t="s">
        <v>200</v>
      </c>
      <c r="C121" s="47"/>
      <c r="D121" s="48">
        <f>D122</f>
        <v>18.7</v>
      </c>
      <c r="E121" s="48">
        <f>E122</f>
        <v>0</v>
      </c>
      <c r="F121" s="48">
        <f>F122</f>
        <v>18.7</v>
      </c>
      <c r="G121" s="30"/>
      <c r="H121" s="30"/>
      <c r="I121" s="3"/>
      <c r="J121" s="3"/>
    </row>
    <row r="122" spans="1:10" ht="15.75">
      <c r="A122" s="45" t="s">
        <v>38</v>
      </c>
      <c r="B122" s="47" t="s">
        <v>200</v>
      </c>
      <c r="C122" s="47" t="s">
        <v>24</v>
      </c>
      <c r="D122" s="48">
        <f>'2017 год Приложение  5'!E323</f>
        <v>18.7</v>
      </c>
      <c r="E122" s="48">
        <f>'2017 год Приложение  5'!F323</f>
        <v>0</v>
      </c>
      <c r="F122" s="48">
        <f>'2017 год Приложение  5'!G323</f>
        <v>18.7</v>
      </c>
      <c r="G122" s="30"/>
      <c r="H122" s="30"/>
      <c r="I122" s="3"/>
      <c r="J122" s="3"/>
    </row>
    <row r="123" spans="1:10" ht="94.5">
      <c r="A123" s="65" t="s">
        <v>358</v>
      </c>
      <c r="B123" s="47" t="s">
        <v>202</v>
      </c>
      <c r="C123" s="47"/>
      <c r="D123" s="48">
        <f>D124</f>
        <v>4052</v>
      </c>
      <c r="E123" s="48">
        <f>E124</f>
        <v>0</v>
      </c>
      <c r="F123" s="48">
        <f>F124</f>
        <v>4052</v>
      </c>
      <c r="G123" s="30"/>
      <c r="H123" s="30"/>
      <c r="I123" s="3"/>
      <c r="J123" s="3"/>
    </row>
    <row r="124" spans="1:10" ht="15.75">
      <c r="A124" s="45" t="s">
        <v>38</v>
      </c>
      <c r="B124" s="47" t="s">
        <v>202</v>
      </c>
      <c r="C124" s="47" t="s">
        <v>24</v>
      </c>
      <c r="D124" s="48">
        <f>'2017 год Приложение  5'!E325</f>
        <v>4052</v>
      </c>
      <c r="E124" s="48">
        <f>'2017 год Приложение  5'!F325</f>
        <v>0</v>
      </c>
      <c r="F124" s="48">
        <f>'2017 год Приложение  5'!G325</f>
        <v>4052</v>
      </c>
      <c r="G124" s="30"/>
      <c r="H124" s="30"/>
      <c r="I124" s="3"/>
      <c r="J124" s="3"/>
    </row>
    <row r="125" spans="1:10" ht="15.75">
      <c r="A125" s="12" t="s">
        <v>110</v>
      </c>
      <c r="B125" s="13" t="s">
        <v>203</v>
      </c>
      <c r="C125" s="13" t="s">
        <v>0</v>
      </c>
      <c r="D125" s="14">
        <f>D126+D128+D132+D134+D130</f>
        <v>27227.8</v>
      </c>
      <c r="E125" s="14">
        <f>E126+E128+E132+E134+E130</f>
        <v>0</v>
      </c>
      <c r="F125" s="14">
        <f>F126+F128+F132+F134+F130</f>
        <v>27227.8</v>
      </c>
      <c r="G125" s="30"/>
      <c r="H125" s="30"/>
      <c r="I125" s="3"/>
      <c r="J125" s="3"/>
    </row>
    <row r="126" spans="1:10" ht="31.5">
      <c r="A126" s="45" t="s">
        <v>36</v>
      </c>
      <c r="B126" s="47" t="s">
        <v>204</v>
      </c>
      <c r="C126" s="47"/>
      <c r="D126" s="48">
        <f>D127</f>
        <v>26342.8</v>
      </c>
      <c r="E126" s="48">
        <f>E127</f>
        <v>0</v>
      </c>
      <c r="F126" s="48">
        <f>F127</f>
        <v>26342.8</v>
      </c>
      <c r="G126" s="30"/>
      <c r="H126" s="30"/>
      <c r="I126" s="3"/>
      <c r="J126" s="3"/>
    </row>
    <row r="127" spans="1:10" ht="31.5">
      <c r="A127" s="45" t="s">
        <v>17</v>
      </c>
      <c r="B127" s="47" t="s">
        <v>204</v>
      </c>
      <c r="C127" s="47" t="s">
        <v>18</v>
      </c>
      <c r="D127" s="48">
        <f>'2017 год Приложение  5'!E328</f>
        <v>26342.8</v>
      </c>
      <c r="E127" s="48">
        <f>'2017 год Приложение  5'!F328</f>
        <v>0</v>
      </c>
      <c r="F127" s="48">
        <f>'2017 год Приложение  5'!G328</f>
        <v>26342.8</v>
      </c>
      <c r="G127" s="30"/>
      <c r="H127" s="30"/>
      <c r="I127" s="3"/>
      <c r="J127" s="3"/>
    </row>
    <row r="128" spans="1:10" ht="15.75">
      <c r="A128" s="45" t="s">
        <v>129</v>
      </c>
      <c r="B128" s="47" t="s">
        <v>210</v>
      </c>
      <c r="C128" s="47"/>
      <c r="D128" s="48">
        <f>D129</f>
        <v>500</v>
      </c>
      <c r="E128" s="48">
        <f>E129</f>
        <v>0</v>
      </c>
      <c r="F128" s="48">
        <f>F129</f>
        <v>500</v>
      </c>
      <c r="G128" s="30"/>
      <c r="H128" s="30"/>
      <c r="I128" s="3"/>
      <c r="J128" s="3"/>
    </row>
    <row r="129" spans="1:10" ht="31.5">
      <c r="A129" s="186" t="s">
        <v>130</v>
      </c>
      <c r="B129" s="47" t="s">
        <v>210</v>
      </c>
      <c r="C129" s="47" t="s">
        <v>24</v>
      </c>
      <c r="D129" s="48">
        <f>'2017 год Приложение  5'!E101</f>
        <v>500</v>
      </c>
      <c r="E129" s="48">
        <f>'2017 год Приложение  5'!F101</f>
        <v>0</v>
      </c>
      <c r="F129" s="48">
        <f>'2017 год Приложение  5'!G101</f>
        <v>500</v>
      </c>
      <c r="G129" s="30"/>
      <c r="H129" s="30"/>
      <c r="I129" s="3"/>
      <c r="J129" s="3"/>
    </row>
    <row r="130" spans="1:10" ht="94.5">
      <c r="A130" s="65" t="s">
        <v>358</v>
      </c>
      <c r="B130" s="47" t="s">
        <v>205</v>
      </c>
      <c r="C130" s="47"/>
      <c r="D130" s="48">
        <f>D131</f>
        <v>135</v>
      </c>
      <c r="E130" s="48">
        <f>E131</f>
        <v>0</v>
      </c>
      <c r="F130" s="48">
        <f>F131</f>
        <v>135</v>
      </c>
      <c r="G130" s="30"/>
      <c r="H130" s="30"/>
      <c r="I130" s="3"/>
      <c r="J130" s="3"/>
    </row>
    <row r="131" spans="1:10" ht="31.5">
      <c r="A131" s="45" t="s">
        <v>130</v>
      </c>
      <c r="B131" s="47" t="s">
        <v>205</v>
      </c>
      <c r="C131" s="47" t="s">
        <v>24</v>
      </c>
      <c r="D131" s="48">
        <f>'2017 год Приложение  5'!E330</f>
        <v>135</v>
      </c>
      <c r="E131" s="48">
        <f>'2017 год Приложение  5'!F330</f>
        <v>0</v>
      </c>
      <c r="F131" s="48">
        <f>'2017 год Приложение  5'!G330</f>
        <v>135</v>
      </c>
      <c r="G131" s="30"/>
      <c r="H131" s="30"/>
      <c r="I131" s="3"/>
      <c r="J131" s="3"/>
    </row>
    <row r="132" spans="1:10" ht="31.5">
      <c r="A132" s="45" t="s">
        <v>166</v>
      </c>
      <c r="B132" s="47" t="s">
        <v>211</v>
      </c>
      <c r="C132" s="47"/>
      <c r="D132" s="48">
        <f>'2017 год Приложение  5'!E103</f>
        <v>100</v>
      </c>
      <c r="E132" s="48">
        <f>'2017 год Приложение  5'!F103</f>
        <v>0</v>
      </c>
      <c r="F132" s="48">
        <f>'2017 год Приложение  5'!G103</f>
        <v>100</v>
      </c>
      <c r="G132" s="30"/>
      <c r="H132" s="30"/>
      <c r="I132" s="3"/>
      <c r="J132" s="3"/>
    </row>
    <row r="133" spans="1:10" ht="31.5">
      <c r="A133" s="45" t="s">
        <v>20</v>
      </c>
      <c r="B133" s="47" t="s">
        <v>211</v>
      </c>
      <c r="C133" s="47" t="s">
        <v>15</v>
      </c>
      <c r="D133" s="48">
        <f>'2017 год Приложение  5'!E103</f>
        <v>100</v>
      </c>
      <c r="E133" s="48">
        <f>'2017 год Приложение  5'!F103</f>
        <v>0</v>
      </c>
      <c r="F133" s="48">
        <f>'2017 год Приложение  5'!G103</f>
        <v>100</v>
      </c>
      <c r="G133" s="30"/>
      <c r="H133" s="30"/>
      <c r="I133" s="3"/>
      <c r="J133" s="3"/>
    </row>
    <row r="134" spans="1:10" ht="47.25">
      <c r="A134" s="45" t="s">
        <v>167</v>
      </c>
      <c r="B134" s="47" t="s">
        <v>212</v>
      </c>
      <c r="C134" s="47"/>
      <c r="D134" s="48">
        <f>D135</f>
        <v>150</v>
      </c>
      <c r="E134" s="48">
        <f>E135</f>
        <v>0</v>
      </c>
      <c r="F134" s="48">
        <f>F135</f>
        <v>150</v>
      </c>
      <c r="G134" s="30"/>
      <c r="H134" s="30"/>
      <c r="I134" s="3"/>
      <c r="J134" s="3"/>
    </row>
    <row r="135" spans="1:10" ht="31.5">
      <c r="A135" s="45" t="s">
        <v>20</v>
      </c>
      <c r="B135" s="47" t="s">
        <v>212</v>
      </c>
      <c r="C135" s="47" t="s">
        <v>15</v>
      </c>
      <c r="D135" s="48">
        <f>'2017 год Приложение  5'!E105</f>
        <v>150</v>
      </c>
      <c r="E135" s="48">
        <f>'2017 год Приложение  5'!F105</f>
        <v>0</v>
      </c>
      <c r="F135" s="48">
        <f>'2017 год Приложение  5'!G105</f>
        <v>150</v>
      </c>
      <c r="G135" s="30"/>
      <c r="H135" s="30"/>
      <c r="I135" s="3"/>
      <c r="J135" s="3"/>
    </row>
    <row r="136" spans="1:10" ht="31.5">
      <c r="A136" s="12" t="s">
        <v>111</v>
      </c>
      <c r="B136" s="13" t="s">
        <v>213</v>
      </c>
      <c r="C136" s="13" t="s">
        <v>0</v>
      </c>
      <c r="D136" s="14">
        <f>D139+D137</f>
        <v>5422.199999999999</v>
      </c>
      <c r="E136" s="14">
        <f>E139+E137</f>
        <v>0</v>
      </c>
      <c r="F136" s="14">
        <f>F139+F137</f>
        <v>5422.2</v>
      </c>
      <c r="G136" s="30"/>
      <c r="H136" s="30"/>
      <c r="I136" s="3"/>
      <c r="J136" s="3"/>
    </row>
    <row r="137" spans="1:10" ht="15.75">
      <c r="A137" s="45" t="s">
        <v>168</v>
      </c>
      <c r="B137" s="25" t="s">
        <v>323</v>
      </c>
      <c r="C137" s="40"/>
      <c r="D137" s="48">
        <f>'2017 год Приложение  5'!E332</f>
        <v>2178.2999999999997</v>
      </c>
      <c r="E137" s="48">
        <f>'2017 год Приложение  5'!F332</f>
        <v>-2178.3</v>
      </c>
      <c r="F137" s="48">
        <f>'2017 год Приложение  5'!G332</f>
        <v>0</v>
      </c>
      <c r="G137" s="30"/>
      <c r="H137" s="30"/>
      <c r="I137" s="3"/>
      <c r="J137" s="3"/>
    </row>
    <row r="138" spans="1:10" ht="31.5">
      <c r="A138" s="96" t="s">
        <v>17</v>
      </c>
      <c r="B138" s="25" t="s">
        <v>323</v>
      </c>
      <c r="C138" s="40" t="s">
        <v>18</v>
      </c>
      <c r="D138" s="48">
        <f>'2017 год Приложение  5'!E333</f>
        <v>2178.2999999999997</v>
      </c>
      <c r="E138" s="48">
        <f>'2017 год Приложение  5'!F333</f>
        <v>-2178.3</v>
      </c>
      <c r="F138" s="48">
        <f>'2017 год Приложение  5'!G333</f>
        <v>0</v>
      </c>
      <c r="G138" s="30"/>
      <c r="H138" s="30"/>
      <c r="I138" s="3"/>
      <c r="J138" s="3"/>
    </row>
    <row r="139" spans="1:10" ht="31.5">
      <c r="A139" s="45" t="s">
        <v>324</v>
      </c>
      <c r="B139" s="47" t="s">
        <v>306</v>
      </c>
      <c r="C139" s="47"/>
      <c r="D139" s="48">
        <f>D140+D141</f>
        <v>3243.8999999999996</v>
      </c>
      <c r="E139" s="48">
        <f>E140+E141</f>
        <v>2178.3</v>
      </c>
      <c r="F139" s="48">
        <f>F140+F141</f>
        <v>5422.2</v>
      </c>
      <c r="G139" s="30"/>
      <c r="H139" s="30"/>
      <c r="I139" s="3"/>
      <c r="J139" s="3"/>
    </row>
    <row r="140" spans="1:10" ht="31.5">
      <c r="A140" s="45" t="s">
        <v>20</v>
      </c>
      <c r="B140" s="47" t="s">
        <v>306</v>
      </c>
      <c r="C140" s="47" t="s">
        <v>15</v>
      </c>
      <c r="D140" s="48">
        <f>'2017 год Приложение  5'!E335</f>
        <v>536.7</v>
      </c>
      <c r="E140" s="48">
        <f>'2017 год Приложение  5'!F335</f>
        <v>0</v>
      </c>
      <c r="F140" s="48">
        <f>'2017 год Приложение  5'!G335</f>
        <v>536.7</v>
      </c>
      <c r="G140" s="30"/>
      <c r="H140" s="30"/>
      <c r="I140" s="3"/>
      <c r="J140" s="3"/>
    </row>
    <row r="141" spans="1:10" ht="31.5">
      <c r="A141" s="96" t="s">
        <v>17</v>
      </c>
      <c r="B141" s="47" t="s">
        <v>306</v>
      </c>
      <c r="C141" s="47" t="s">
        <v>18</v>
      </c>
      <c r="D141" s="48">
        <f>'2017 год Приложение  5'!E336</f>
        <v>2707.2</v>
      </c>
      <c r="E141" s="48">
        <f>'2017 год Приложение  5'!F336</f>
        <v>2178.3</v>
      </c>
      <c r="F141" s="48">
        <f>'2017 год Приложение  5'!G336</f>
        <v>4885.5</v>
      </c>
      <c r="G141" s="30"/>
      <c r="H141" s="30"/>
      <c r="I141" s="3"/>
      <c r="J141" s="3"/>
    </row>
    <row r="142" spans="1:10" ht="31.5">
      <c r="A142" s="12" t="s">
        <v>102</v>
      </c>
      <c r="B142" s="13" t="s">
        <v>206</v>
      </c>
      <c r="C142" s="13" t="s">
        <v>0</v>
      </c>
      <c r="D142" s="14">
        <f>D143+D147</f>
        <v>58574.3</v>
      </c>
      <c r="E142" s="14">
        <f>E143+E147</f>
        <v>0</v>
      </c>
      <c r="F142" s="14">
        <f>F143+F147</f>
        <v>58574.3</v>
      </c>
      <c r="G142" s="30"/>
      <c r="H142" s="30"/>
      <c r="I142" s="3"/>
      <c r="J142" s="3"/>
    </row>
    <row r="143" spans="1:10" ht="31.5">
      <c r="A143" s="45" t="s">
        <v>21</v>
      </c>
      <c r="B143" s="47" t="s">
        <v>207</v>
      </c>
      <c r="C143" s="47"/>
      <c r="D143" s="48">
        <f>D144+D145+D146</f>
        <v>30487.7</v>
      </c>
      <c r="E143" s="48">
        <f>E144+E145+E146</f>
        <v>0</v>
      </c>
      <c r="F143" s="48">
        <f>F144+F145+F146</f>
        <v>30487.700000000004</v>
      </c>
      <c r="G143" s="30"/>
      <c r="H143" s="30"/>
      <c r="I143" s="3"/>
      <c r="J143" s="3"/>
    </row>
    <row r="144" spans="1:10" ht="63">
      <c r="A144" s="45" t="s">
        <v>22</v>
      </c>
      <c r="B144" s="47" t="s">
        <v>207</v>
      </c>
      <c r="C144" s="47" t="s">
        <v>23</v>
      </c>
      <c r="D144" s="48">
        <f>'2017 год Приложение  5'!E339</f>
        <v>26234.4</v>
      </c>
      <c r="E144" s="48">
        <f>'2017 год Приложение  5'!F339</f>
        <v>-4</v>
      </c>
      <c r="F144" s="48">
        <f>'2017 год Приложение  5'!G339</f>
        <v>26230.4</v>
      </c>
      <c r="G144" s="30"/>
      <c r="H144" s="30"/>
      <c r="I144" s="3"/>
      <c r="J144" s="3"/>
    </row>
    <row r="145" spans="1:10" ht="31.5">
      <c r="A145" s="45" t="s">
        <v>20</v>
      </c>
      <c r="B145" s="47" t="s">
        <v>207</v>
      </c>
      <c r="C145" s="47" t="s">
        <v>15</v>
      </c>
      <c r="D145" s="48">
        <f>'2017 год Приложение  5'!E340</f>
        <v>4049</v>
      </c>
      <c r="E145" s="48">
        <f>'2017 год Приложение  5'!F340</f>
        <v>2.4</v>
      </c>
      <c r="F145" s="48">
        <f>'2017 год Приложение  5'!G340</f>
        <v>4051.4</v>
      </c>
      <c r="G145" s="30"/>
      <c r="H145" s="30"/>
      <c r="I145" s="3"/>
      <c r="J145" s="3"/>
    </row>
    <row r="146" spans="1:10" ht="15.75">
      <c r="A146" s="91" t="s">
        <v>16</v>
      </c>
      <c r="B146" s="47" t="s">
        <v>207</v>
      </c>
      <c r="C146" s="47" t="s">
        <v>19</v>
      </c>
      <c r="D146" s="48">
        <f>'2017 год Приложение  5'!E341</f>
        <v>204.3</v>
      </c>
      <c r="E146" s="48">
        <f>'2017 год Приложение  5'!F341</f>
        <v>1.6</v>
      </c>
      <c r="F146" s="48">
        <f>'2017 год Приложение  5'!G341</f>
        <v>205.9</v>
      </c>
      <c r="G146" s="30"/>
      <c r="H146" s="30"/>
      <c r="I146" s="3"/>
      <c r="J146" s="3"/>
    </row>
    <row r="147" spans="1:10" ht="31.5">
      <c r="A147" s="45" t="s">
        <v>74</v>
      </c>
      <c r="B147" s="47" t="s">
        <v>208</v>
      </c>
      <c r="C147" s="47"/>
      <c r="D147" s="48">
        <f>D148+D149</f>
        <v>28086.600000000002</v>
      </c>
      <c r="E147" s="48">
        <f>E148+E149</f>
        <v>0</v>
      </c>
      <c r="F147" s="48">
        <f>F148+F149</f>
        <v>28086.600000000002</v>
      </c>
      <c r="G147" s="30"/>
      <c r="H147" s="30"/>
      <c r="I147" s="3"/>
      <c r="J147" s="3"/>
    </row>
    <row r="148" spans="1:10" ht="63">
      <c r="A148" s="45" t="s">
        <v>22</v>
      </c>
      <c r="B148" s="47" t="s">
        <v>208</v>
      </c>
      <c r="C148" s="47" t="s">
        <v>23</v>
      </c>
      <c r="D148" s="48">
        <f>'2017 год Приложение  5'!E343</f>
        <v>26684.4</v>
      </c>
      <c r="E148" s="48">
        <f>'2017 год Приложение  5'!F343</f>
        <v>0</v>
      </c>
      <c r="F148" s="48">
        <f>'2017 год Приложение  5'!G343</f>
        <v>26684.4</v>
      </c>
      <c r="G148" s="30"/>
      <c r="H148" s="30"/>
      <c r="I148" s="3"/>
      <c r="J148" s="3"/>
    </row>
    <row r="149" spans="1:10" ht="31.5">
      <c r="A149" s="45" t="s">
        <v>20</v>
      </c>
      <c r="B149" s="47" t="s">
        <v>208</v>
      </c>
      <c r="C149" s="47" t="s">
        <v>15</v>
      </c>
      <c r="D149" s="48">
        <f>'2017 год Приложение  5'!E344</f>
        <v>1402.2</v>
      </c>
      <c r="E149" s="48">
        <f>'2017 год Приложение  5'!F344</f>
        <v>0</v>
      </c>
      <c r="F149" s="48">
        <f>'2017 год Приложение  5'!G344</f>
        <v>1402.2</v>
      </c>
      <c r="G149" s="30"/>
      <c r="H149" s="30"/>
      <c r="I149" s="3"/>
      <c r="J149" s="3"/>
    </row>
    <row r="150" spans="1:10" ht="31.5">
      <c r="A150" s="34" t="s">
        <v>112</v>
      </c>
      <c r="B150" s="35" t="s">
        <v>221</v>
      </c>
      <c r="C150" s="35" t="s">
        <v>0</v>
      </c>
      <c r="D150" s="36">
        <f>D151+D161+D163+D165+D171+D173+D175+D179+D157+D153</f>
        <v>121775.9</v>
      </c>
      <c r="E150" s="36">
        <f>E151+E161+E163+E165+E171+E173+E175+E179+E157+E153+E155+E159+E167+E169</f>
        <v>931.4000000000001</v>
      </c>
      <c r="F150" s="36">
        <f>F151+F161+F163+F165+F171+F173+F175+F179+F157+F153+F155+F159+F167+F169</f>
        <v>122707.3</v>
      </c>
      <c r="G150" s="30"/>
      <c r="H150" s="30"/>
      <c r="I150" s="3"/>
      <c r="J150" s="3"/>
    </row>
    <row r="151" spans="1:10" ht="31.5">
      <c r="A151" s="45" t="s">
        <v>317</v>
      </c>
      <c r="B151" s="47" t="s">
        <v>220</v>
      </c>
      <c r="C151" s="47"/>
      <c r="D151" s="24">
        <f>D152</f>
        <v>27308.2</v>
      </c>
      <c r="E151" s="24">
        <f>E152</f>
        <v>0</v>
      </c>
      <c r="F151" s="24">
        <f>F152</f>
        <v>27308.2</v>
      </c>
      <c r="G151" s="30"/>
      <c r="H151" s="30"/>
      <c r="I151" s="3"/>
      <c r="J151" s="3"/>
    </row>
    <row r="152" spans="1:10" ht="31.5">
      <c r="A152" s="89" t="s">
        <v>17</v>
      </c>
      <c r="B152" s="47" t="s">
        <v>220</v>
      </c>
      <c r="C152" s="47" t="s">
        <v>18</v>
      </c>
      <c r="D152" s="24">
        <f>'2017 год Приложение  5'!E230</f>
        <v>27308.2</v>
      </c>
      <c r="E152" s="24">
        <f>'2017 год Приложение  5'!F230</f>
        <v>0</v>
      </c>
      <c r="F152" s="24">
        <f>'2017 год Приложение  5'!G230</f>
        <v>27308.2</v>
      </c>
      <c r="G152" s="30"/>
      <c r="H152" s="30"/>
      <c r="I152" s="3"/>
      <c r="J152" s="3"/>
    </row>
    <row r="153" spans="1:10" ht="15.75">
      <c r="A153" s="26" t="s">
        <v>379</v>
      </c>
      <c r="B153" s="47" t="s">
        <v>378</v>
      </c>
      <c r="C153" s="47"/>
      <c r="D153" s="24">
        <f>'2017 год Приложение  5'!E231</f>
        <v>0</v>
      </c>
      <c r="E153" s="24">
        <f>'2017 год Приложение  5'!F231</f>
        <v>115.8</v>
      </c>
      <c r="F153" s="24">
        <f>'2017 год Приложение  5'!G231</f>
        <v>115.8</v>
      </c>
      <c r="G153" s="30"/>
      <c r="H153" s="30"/>
      <c r="I153" s="3"/>
      <c r="J153" s="3"/>
    </row>
    <row r="154" spans="1:10" ht="31.5">
      <c r="A154" s="26" t="s">
        <v>17</v>
      </c>
      <c r="B154" s="47" t="s">
        <v>378</v>
      </c>
      <c r="C154" s="47" t="s">
        <v>18</v>
      </c>
      <c r="D154" s="24">
        <f>'2017 год Приложение  5'!E232</f>
        <v>0</v>
      </c>
      <c r="E154" s="24">
        <f>'2017 год Приложение  5'!F232</f>
        <v>115.8</v>
      </c>
      <c r="F154" s="24">
        <f>'2017 год Приложение  5'!G232</f>
        <v>115.8</v>
      </c>
      <c r="G154" s="30"/>
      <c r="H154" s="30"/>
      <c r="I154" s="3"/>
      <c r="J154" s="3"/>
    </row>
    <row r="155" spans="1:10" ht="31.5">
      <c r="A155" s="26" t="s">
        <v>309</v>
      </c>
      <c r="B155" s="47" t="s">
        <v>381</v>
      </c>
      <c r="C155" s="47"/>
      <c r="D155" s="24">
        <f>'2017 год Приложение  5'!E233</f>
        <v>0</v>
      </c>
      <c r="E155" s="24">
        <f>'2017 год Приложение  5'!F233</f>
        <v>815.6</v>
      </c>
      <c r="F155" s="24">
        <f>'2017 год Приложение  5'!G233</f>
        <v>815.6</v>
      </c>
      <c r="G155" s="30"/>
      <c r="H155" s="30"/>
      <c r="I155" s="3"/>
      <c r="J155" s="3"/>
    </row>
    <row r="156" spans="1:10" ht="31.5">
      <c r="A156" s="26" t="s">
        <v>17</v>
      </c>
      <c r="B156" s="47" t="s">
        <v>381</v>
      </c>
      <c r="C156" s="47" t="s">
        <v>18</v>
      </c>
      <c r="D156" s="24">
        <f>'2017 год Приложение  5'!E234</f>
        <v>0</v>
      </c>
      <c r="E156" s="24">
        <f>'2017 год Приложение  5'!F234</f>
        <v>815.6</v>
      </c>
      <c r="F156" s="24">
        <f>'2017 год Приложение  5'!G234</f>
        <v>815.6</v>
      </c>
      <c r="G156" s="30"/>
      <c r="H156" s="30"/>
      <c r="I156" s="3"/>
      <c r="J156" s="3"/>
    </row>
    <row r="157" spans="1:10" ht="31.5">
      <c r="A157" s="26" t="s">
        <v>309</v>
      </c>
      <c r="B157" s="47" t="s">
        <v>327</v>
      </c>
      <c r="C157" s="47"/>
      <c r="D157" s="24">
        <f>D158</f>
        <v>50</v>
      </c>
      <c r="E157" s="24">
        <f>E158</f>
        <v>0</v>
      </c>
      <c r="F157" s="24">
        <f>F158</f>
        <v>50</v>
      </c>
      <c r="G157" s="30"/>
      <c r="H157" s="30"/>
      <c r="I157" s="3"/>
      <c r="J157" s="3"/>
    </row>
    <row r="158" spans="1:10" ht="31.5">
      <c r="A158" s="26" t="s">
        <v>17</v>
      </c>
      <c r="B158" s="47" t="s">
        <v>327</v>
      </c>
      <c r="C158" s="47" t="s">
        <v>18</v>
      </c>
      <c r="D158" s="24">
        <f>'2017 год Приложение  5'!E236</f>
        <v>50</v>
      </c>
      <c r="E158" s="24">
        <f>'2017 год Приложение  5'!F236</f>
        <v>0</v>
      </c>
      <c r="F158" s="24">
        <f>'2017 год Приложение  5'!G236</f>
        <v>50</v>
      </c>
      <c r="G158" s="30"/>
      <c r="H158" s="30"/>
      <c r="I158" s="3"/>
      <c r="J158" s="3"/>
    </row>
    <row r="159" spans="1:10" ht="15.75">
      <c r="A159" s="26" t="s">
        <v>379</v>
      </c>
      <c r="B159" s="47" t="s">
        <v>380</v>
      </c>
      <c r="C159" s="47"/>
      <c r="D159" s="48">
        <f>'2017 год Приложение  5'!E237</f>
        <v>0</v>
      </c>
      <c r="E159" s="48">
        <f>'2017 год Приложение  5'!F237</f>
        <v>99.6</v>
      </c>
      <c r="F159" s="48">
        <f>'2017 год Приложение  5'!G237</f>
        <v>99.6</v>
      </c>
      <c r="G159" s="30"/>
      <c r="H159" s="30"/>
      <c r="I159" s="3"/>
      <c r="J159" s="3"/>
    </row>
    <row r="160" spans="1:10" ht="31.5">
      <c r="A160" s="89" t="s">
        <v>17</v>
      </c>
      <c r="B160" s="47" t="s">
        <v>380</v>
      </c>
      <c r="C160" s="47" t="s">
        <v>18</v>
      </c>
      <c r="D160" s="48">
        <f>'2017 год Приложение  5'!E238</f>
        <v>0</v>
      </c>
      <c r="E160" s="48">
        <f>'2017 год Приложение  5'!F238</f>
        <v>99.6</v>
      </c>
      <c r="F160" s="48">
        <f>'2017 год Приложение  5'!G238</f>
        <v>99.6</v>
      </c>
      <c r="G160" s="30"/>
      <c r="H160" s="30"/>
      <c r="I160" s="3"/>
      <c r="J160" s="3"/>
    </row>
    <row r="161" spans="1:10" ht="31.5">
      <c r="A161" s="45" t="s">
        <v>309</v>
      </c>
      <c r="B161" s="47" t="s">
        <v>307</v>
      </c>
      <c r="C161" s="47"/>
      <c r="D161" s="48">
        <f>D162</f>
        <v>132.4</v>
      </c>
      <c r="E161" s="48">
        <f>E162</f>
        <v>-30</v>
      </c>
      <c r="F161" s="48">
        <f>F162</f>
        <v>102.4</v>
      </c>
      <c r="G161" s="30"/>
      <c r="H161" s="30"/>
      <c r="I161" s="3"/>
      <c r="J161" s="3"/>
    </row>
    <row r="162" spans="1:10" ht="31.5">
      <c r="A162" s="89" t="s">
        <v>17</v>
      </c>
      <c r="B162" s="47" t="s">
        <v>307</v>
      </c>
      <c r="C162" s="47" t="s">
        <v>18</v>
      </c>
      <c r="D162" s="48">
        <f>'2017 год Приложение  5'!E240</f>
        <v>132.4</v>
      </c>
      <c r="E162" s="48">
        <f>'2017 год Приложение  5'!F240</f>
        <v>-30</v>
      </c>
      <c r="F162" s="48">
        <f>'2017 год Приложение  5'!G240</f>
        <v>102.4</v>
      </c>
      <c r="G162" s="30"/>
      <c r="H162" s="30"/>
      <c r="I162" s="3"/>
      <c r="J162" s="3"/>
    </row>
    <row r="163" spans="1:10" ht="31.5" hidden="1">
      <c r="A163" s="45" t="s">
        <v>310</v>
      </c>
      <c r="B163" s="47" t="s">
        <v>308</v>
      </c>
      <c r="C163" s="47"/>
      <c r="D163" s="48">
        <f>D164</f>
        <v>99.6</v>
      </c>
      <c r="E163" s="48">
        <f>E164</f>
        <v>-99.6</v>
      </c>
      <c r="F163" s="48">
        <f>F164</f>
        <v>0</v>
      </c>
      <c r="G163" s="30"/>
      <c r="H163" s="30"/>
      <c r="I163" s="3"/>
      <c r="J163" s="3"/>
    </row>
    <row r="164" spans="1:10" ht="31.5" hidden="1">
      <c r="A164" s="89" t="s">
        <v>17</v>
      </c>
      <c r="B164" s="47" t="s">
        <v>308</v>
      </c>
      <c r="C164" s="47" t="s">
        <v>18</v>
      </c>
      <c r="D164" s="48">
        <f>'2017 год Приложение  5'!E242</f>
        <v>99.6</v>
      </c>
      <c r="E164" s="48">
        <f>'2017 год Приложение  5'!F242</f>
        <v>-99.6</v>
      </c>
      <c r="F164" s="48">
        <f>'2017 год Приложение  5'!G242</f>
        <v>0</v>
      </c>
      <c r="G164" s="30"/>
      <c r="H164" s="30"/>
      <c r="I164" s="3"/>
      <c r="J164" s="3"/>
    </row>
    <row r="165" spans="1:10" ht="31.5">
      <c r="A165" s="45" t="s">
        <v>71</v>
      </c>
      <c r="B165" s="47" t="s">
        <v>222</v>
      </c>
      <c r="C165" s="47"/>
      <c r="D165" s="48">
        <f>D166</f>
        <v>43982</v>
      </c>
      <c r="E165" s="48">
        <f>E166</f>
        <v>-168.9</v>
      </c>
      <c r="F165" s="48">
        <f>F166</f>
        <v>43813.1</v>
      </c>
      <c r="G165" s="30"/>
      <c r="H165" s="30"/>
      <c r="I165" s="3"/>
      <c r="J165" s="3"/>
    </row>
    <row r="166" spans="1:10" ht="31.5">
      <c r="A166" s="89" t="s">
        <v>17</v>
      </c>
      <c r="B166" s="47" t="s">
        <v>222</v>
      </c>
      <c r="C166" s="47" t="s">
        <v>18</v>
      </c>
      <c r="D166" s="48">
        <f>'2017 год Приложение  5'!E244</f>
        <v>43982</v>
      </c>
      <c r="E166" s="48">
        <f>'2017 год Приложение  5'!F244</f>
        <v>-168.9</v>
      </c>
      <c r="F166" s="48">
        <f>'2017 год Приложение  5'!G244</f>
        <v>43813.1</v>
      </c>
      <c r="G166" s="30"/>
      <c r="H166" s="30"/>
      <c r="I166" s="3"/>
      <c r="J166" s="3"/>
    </row>
    <row r="167" spans="1:10" ht="31.5">
      <c r="A167" s="26" t="s">
        <v>309</v>
      </c>
      <c r="B167" s="47" t="s">
        <v>382</v>
      </c>
      <c r="C167" s="47"/>
      <c r="D167" s="48">
        <f>'2017 год Приложение  5'!E245</f>
        <v>0</v>
      </c>
      <c r="E167" s="48">
        <f>'2017 год Приложение  5'!F245</f>
        <v>152.4</v>
      </c>
      <c r="F167" s="48">
        <f>'2017 год Приложение  5'!G245</f>
        <v>152.4</v>
      </c>
      <c r="G167" s="30"/>
      <c r="H167" s="30"/>
      <c r="I167" s="3"/>
      <c r="J167" s="3"/>
    </row>
    <row r="168" spans="1:10" ht="31.5">
      <c r="A168" s="26" t="s">
        <v>17</v>
      </c>
      <c r="B168" s="47" t="s">
        <v>382</v>
      </c>
      <c r="C168" s="47" t="s">
        <v>18</v>
      </c>
      <c r="D168" s="48">
        <f>'2017 год Приложение  5'!E246</f>
        <v>0</v>
      </c>
      <c r="E168" s="48">
        <f>'2017 год Приложение  5'!F246</f>
        <v>152.4</v>
      </c>
      <c r="F168" s="48">
        <f>'2017 год Приложение  5'!G246</f>
        <v>152.4</v>
      </c>
      <c r="G168" s="30"/>
      <c r="H168" s="30"/>
      <c r="I168" s="3"/>
      <c r="J168" s="3"/>
    </row>
    <row r="169" spans="1:10" ht="31.5">
      <c r="A169" s="26" t="s">
        <v>391</v>
      </c>
      <c r="B169" s="47" t="s">
        <v>392</v>
      </c>
      <c r="C169" s="47"/>
      <c r="D169" s="48">
        <f>'2017 год Приложение  5'!E247</f>
        <v>0</v>
      </c>
      <c r="E169" s="48">
        <f>'2017 год Приложение  5'!F247</f>
        <v>46.5</v>
      </c>
      <c r="F169" s="48">
        <f>'2017 год Приложение  5'!G247</f>
        <v>46.5</v>
      </c>
      <c r="G169" s="30"/>
      <c r="H169" s="30"/>
      <c r="I169" s="3"/>
      <c r="J169" s="3"/>
    </row>
    <row r="170" spans="1:10" ht="31.5">
      <c r="A170" s="26" t="s">
        <v>17</v>
      </c>
      <c r="B170" s="47" t="s">
        <v>392</v>
      </c>
      <c r="C170" s="47" t="s">
        <v>18</v>
      </c>
      <c r="D170" s="48">
        <f>'2017 год Приложение  5'!E248</f>
        <v>0</v>
      </c>
      <c r="E170" s="48">
        <f>'2017 год Приложение  5'!F248</f>
        <v>46.5</v>
      </c>
      <c r="F170" s="48">
        <f>'2017 год Приложение  5'!G248</f>
        <v>46.5</v>
      </c>
      <c r="G170" s="30"/>
      <c r="H170" s="30"/>
      <c r="I170" s="3"/>
      <c r="J170" s="3"/>
    </row>
    <row r="171" spans="1:10" ht="47.25">
      <c r="A171" s="45" t="s">
        <v>70</v>
      </c>
      <c r="B171" s="47" t="s">
        <v>223</v>
      </c>
      <c r="C171" s="47"/>
      <c r="D171" s="48">
        <f>D172</f>
        <v>21057</v>
      </c>
      <c r="E171" s="48">
        <f>E172</f>
        <v>0</v>
      </c>
      <c r="F171" s="48">
        <f>F172</f>
        <v>21057</v>
      </c>
      <c r="G171" s="30"/>
      <c r="H171" s="30"/>
      <c r="I171" s="3"/>
      <c r="J171" s="3"/>
    </row>
    <row r="172" spans="1:10" ht="31.5">
      <c r="A172" s="180" t="s">
        <v>17</v>
      </c>
      <c r="B172" s="47" t="s">
        <v>223</v>
      </c>
      <c r="C172" s="47" t="s">
        <v>18</v>
      </c>
      <c r="D172" s="24">
        <f>'2017 год Приложение  5'!E250</f>
        <v>21057</v>
      </c>
      <c r="E172" s="24">
        <f>'2017 год Приложение  5'!F250</f>
        <v>0</v>
      </c>
      <c r="F172" s="24">
        <f>'2017 год Приложение  5'!G250</f>
        <v>21057</v>
      </c>
      <c r="G172" s="30"/>
      <c r="H172" s="30"/>
      <c r="I172" s="3"/>
      <c r="J172" s="3"/>
    </row>
    <row r="173" spans="1:10" ht="15.75">
      <c r="A173" s="45" t="s">
        <v>298</v>
      </c>
      <c r="B173" s="47" t="s">
        <v>299</v>
      </c>
      <c r="C173" s="47"/>
      <c r="D173" s="24">
        <f>'2017 год Приложение  5'!E251</f>
        <v>20</v>
      </c>
      <c r="E173" s="24">
        <f>'2017 год Приложение  5'!F251</f>
        <v>0</v>
      </c>
      <c r="F173" s="24">
        <f>'2017 год Приложение  5'!G251</f>
        <v>20</v>
      </c>
      <c r="G173" s="30"/>
      <c r="H173" s="30"/>
      <c r="I173" s="3"/>
      <c r="J173" s="3"/>
    </row>
    <row r="174" spans="1:10" ht="31.5">
      <c r="A174" s="65" t="s">
        <v>20</v>
      </c>
      <c r="B174" s="47" t="s">
        <v>299</v>
      </c>
      <c r="C174" s="47" t="s">
        <v>24</v>
      </c>
      <c r="D174" s="24">
        <f>'2017 год Приложение  5'!E252</f>
        <v>20</v>
      </c>
      <c r="E174" s="24">
        <f>'2017 год Приложение  5'!F252</f>
        <v>0</v>
      </c>
      <c r="F174" s="24">
        <f>'2017 год Приложение  5'!G252</f>
        <v>20</v>
      </c>
      <c r="G174" s="30"/>
      <c r="H174" s="30"/>
      <c r="I174" s="3"/>
      <c r="J174" s="3"/>
    </row>
    <row r="175" spans="1:10" ht="15.75">
      <c r="A175" s="45" t="s">
        <v>30</v>
      </c>
      <c r="B175" s="47" t="s">
        <v>224</v>
      </c>
      <c r="C175" s="47"/>
      <c r="D175" s="48">
        <f>D177+D176+D178</f>
        <v>7180.7</v>
      </c>
      <c r="E175" s="48">
        <f>E177+E176+E178</f>
        <v>0</v>
      </c>
      <c r="F175" s="48">
        <f>F177+F176+F178</f>
        <v>7180.7</v>
      </c>
      <c r="G175" s="30"/>
      <c r="H175" s="30"/>
      <c r="I175" s="3"/>
      <c r="J175" s="3"/>
    </row>
    <row r="176" spans="1:10" ht="63">
      <c r="A176" s="26" t="s">
        <v>22</v>
      </c>
      <c r="B176" s="47" t="s">
        <v>224</v>
      </c>
      <c r="C176" s="47" t="s">
        <v>23</v>
      </c>
      <c r="D176" s="24">
        <f>'2017 год Приложение  5'!E254</f>
        <v>6365.4</v>
      </c>
      <c r="E176" s="24">
        <f>'2017 год Приложение  5'!F254</f>
        <v>0</v>
      </c>
      <c r="F176" s="24">
        <f>'2017 год Приложение  5'!G254</f>
        <v>6365.4</v>
      </c>
      <c r="G176" s="30"/>
      <c r="H176" s="30"/>
      <c r="I176" s="3"/>
      <c r="J176" s="3"/>
    </row>
    <row r="177" spans="1:10" ht="31.5">
      <c r="A177" s="65" t="s">
        <v>20</v>
      </c>
      <c r="B177" s="47" t="s">
        <v>224</v>
      </c>
      <c r="C177" s="47" t="s">
        <v>15</v>
      </c>
      <c r="D177" s="24">
        <f>'2017 год Приложение  5'!E255</f>
        <v>791.2</v>
      </c>
      <c r="E177" s="24">
        <f>'2017 год Приложение  5'!F255</f>
        <v>0</v>
      </c>
      <c r="F177" s="24">
        <f>'2017 год Приложение  5'!G255</f>
        <v>791.2</v>
      </c>
      <c r="G177" s="30"/>
      <c r="H177" s="30"/>
      <c r="I177" s="3"/>
      <c r="J177" s="3"/>
    </row>
    <row r="178" spans="1:10" ht="15.75">
      <c r="A178" s="65" t="s">
        <v>16</v>
      </c>
      <c r="B178" s="47" t="s">
        <v>224</v>
      </c>
      <c r="C178" s="47" t="s">
        <v>19</v>
      </c>
      <c r="D178" s="24">
        <f>'2017 год Приложение  5'!E256</f>
        <v>24.1</v>
      </c>
      <c r="E178" s="24">
        <f>'2017 год Приложение  5'!F256</f>
        <v>0</v>
      </c>
      <c r="F178" s="24">
        <f>'2017 год Приложение  5'!G256</f>
        <v>24.1</v>
      </c>
      <c r="G178" s="30"/>
      <c r="H178" s="30"/>
      <c r="I178" s="3"/>
      <c r="J178" s="3"/>
    </row>
    <row r="179" spans="1:10" ht="31.5">
      <c r="A179" s="45" t="s">
        <v>68</v>
      </c>
      <c r="B179" s="47" t="s">
        <v>225</v>
      </c>
      <c r="C179" s="47"/>
      <c r="D179" s="48">
        <f>D180+D181+D182</f>
        <v>21946</v>
      </c>
      <c r="E179" s="48">
        <f>E180+E181+E182</f>
        <v>0</v>
      </c>
      <c r="F179" s="48">
        <f>F180+F181+F182</f>
        <v>21946</v>
      </c>
      <c r="G179" s="30"/>
      <c r="H179" s="30"/>
      <c r="I179" s="3"/>
      <c r="J179" s="3"/>
    </row>
    <row r="180" spans="1:10" ht="63">
      <c r="A180" s="26" t="s">
        <v>22</v>
      </c>
      <c r="B180" s="47" t="s">
        <v>225</v>
      </c>
      <c r="C180" s="47" t="s">
        <v>23</v>
      </c>
      <c r="D180" s="48">
        <f>'2017 год Приложение  5'!E258</f>
        <v>21025</v>
      </c>
      <c r="E180" s="48">
        <f>'2017 год Приложение  5'!F258</f>
        <v>0</v>
      </c>
      <c r="F180" s="48">
        <f>'2017 год Приложение  5'!G258</f>
        <v>21025</v>
      </c>
      <c r="G180" s="30"/>
      <c r="H180" s="30"/>
      <c r="I180" s="3"/>
      <c r="J180" s="3"/>
    </row>
    <row r="181" spans="1:10" ht="31.5">
      <c r="A181" s="65" t="s">
        <v>20</v>
      </c>
      <c r="B181" s="47" t="s">
        <v>225</v>
      </c>
      <c r="C181" s="47" t="s">
        <v>15</v>
      </c>
      <c r="D181" s="48">
        <f>'2017 год Приложение  5'!E259</f>
        <v>903.7</v>
      </c>
      <c r="E181" s="48">
        <f>'2017 год Приложение  5'!F259</f>
        <v>0</v>
      </c>
      <c r="F181" s="48">
        <f>'2017 год Приложение  5'!G259</f>
        <v>903.7</v>
      </c>
      <c r="G181" s="30"/>
      <c r="H181" s="30"/>
      <c r="I181" s="3"/>
      <c r="J181" s="3"/>
    </row>
    <row r="182" spans="1:10" ht="15.75">
      <c r="A182" s="65" t="s">
        <v>16</v>
      </c>
      <c r="B182" s="47" t="s">
        <v>225</v>
      </c>
      <c r="C182" s="47" t="s">
        <v>19</v>
      </c>
      <c r="D182" s="48">
        <f>'2017 год Приложение  5'!E260</f>
        <v>17.3</v>
      </c>
      <c r="E182" s="48">
        <f>'2017 год Приложение  5'!F260</f>
        <v>0</v>
      </c>
      <c r="F182" s="48">
        <f>'2017 год Приложение  5'!G260</f>
        <v>17.3</v>
      </c>
      <c r="G182" s="30"/>
      <c r="H182" s="30"/>
      <c r="I182" s="3"/>
      <c r="J182" s="3"/>
    </row>
    <row r="183" spans="1:10" ht="31.5">
      <c r="A183" s="34" t="s">
        <v>72</v>
      </c>
      <c r="B183" s="35" t="s">
        <v>226</v>
      </c>
      <c r="C183" s="35" t="s">
        <v>0</v>
      </c>
      <c r="D183" s="36">
        <f>D194+D192+D190+D196+D200+D188+D186+D184+D198+D202</f>
        <v>62758.899999999994</v>
      </c>
      <c r="E183" s="36">
        <f>E194+E192+E190+E196+E200+E188+E186+E184+E198+E202</f>
        <v>450</v>
      </c>
      <c r="F183" s="36">
        <f>F194+F192+F190+F196+F200+F188+F186+F184+F198+F202</f>
        <v>63208.899999999994</v>
      </c>
      <c r="G183" s="30"/>
      <c r="H183" s="30"/>
      <c r="I183" s="3"/>
      <c r="J183" s="3"/>
    </row>
    <row r="184" spans="1:10" ht="15.75">
      <c r="A184" s="16" t="s">
        <v>376</v>
      </c>
      <c r="B184" s="47" t="s">
        <v>377</v>
      </c>
      <c r="C184" s="216"/>
      <c r="D184" s="41">
        <f>D185</f>
        <v>0</v>
      </c>
      <c r="E184" s="41">
        <f>E185</f>
        <v>450</v>
      </c>
      <c r="F184" s="41">
        <f>F185</f>
        <v>450</v>
      </c>
      <c r="G184" s="30"/>
      <c r="H184" s="30"/>
      <c r="I184" s="3"/>
      <c r="J184" s="3"/>
    </row>
    <row r="185" spans="1:10" ht="31.5">
      <c r="A185" s="66" t="s">
        <v>17</v>
      </c>
      <c r="B185" s="47" t="s">
        <v>377</v>
      </c>
      <c r="C185" s="47" t="s">
        <v>18</v>
      </c>
      <c r="D185" s="41">
        <f>'2017 год Приложение  5'!E108</f>
        <v>0</v>
      </c>
      <c r="E185" s="41">
        <f>'2017 год Приложение  5'!F108</f>
        <v>450</v>
      </c>
      <c r="F185" s="41">
        <f>D185+E185</f>
        <v>450</v>
      </c>
      <c r="G185" s="30"/>
      <c r="H185" s="30"/>
      <c r="I185" s="3"/>
      <c r="J185" s="3"/>
    </row>
    <row r="186" spans="1:10" ht="31.5">
      <c r="A186" s="68" t="s">
        <v>403</v>
      </c>
      <c r="B186" s="47" t="s">
        <v>360</v>
      </c>
      <c r="C186" s="47"/>
      <c r="D186" s="48">
        <f>D187</f>
        <v>0</v>
      </c>
      <c r="E186" s="48">
        <f>E187</f>
        <v>4500</v>
      </c>
      <c r="F186" s="48">
        <f>F187</f>
        <v>4500</v>
      </c>
      <c r="G186" s="30"/>
      <c r="H186" s="30"/>
      <c r="I186" s="3"/>
      <c r="J186" s="3"/>
    </row>
    <row r="187" spans="1:10" ht="31.5">
      <c r="A187" s="68" t="s">
        <v>40</v>
      </c>
      <c r="B187" s="47" t="s">
        <v>360</v>
      </c>
      <c r="C187" s="47" t="s">
        <v>35</v>
      </c>
      <c r="D187" s="48">
        <f>'2017 год Приложение  5'!E110</f>
        <v>0</v>
      </c>
      <c r="E187" s="48">
        <f>'2017 год Приложение  5'!F110</f>
        <v>4500</v>
      </c>
      <c r="F187" s="48">
        <f>'2017 год Приложение  5'!G110</f>
        <v>4500</v>
      </c>
      <c r="G187" s="30"/>
      <c r="H187" s="30"/>
      <c r="I187" s="3"/>
      <c r="J187" s="3"/>
    </row>
    <row r="188" spans="1:10" ht="33.75" customHeight="1" hidden="1">
      <c r="A188" s="68" t="s">
        <v>343</v>
      </c>
      <c r="B188" s="47" t="s">
        <v>342</v>
      </c>
      <c r="C188" s="47"/>
      <c r="D188" s="48">
        <f>D189</f>
        <v>4500</v>
      </c>
      <c r="E188" s="48">
        <f>E189</f>
        <v>-4500</v>
      </c>
      <c r="F188" s="48">
        <f>F189</f>
        <v>0</v>
      </c>
      <c r="G188" s="30"/>
      <c r="H188" s="30"/>
      <c r="I188" s="3"/>
      <c r="J188" s="3"/>
    </row>
    <row r="189" spans="1:10" ht="31.5" hidden="1">
      <c r="A189" s="26" t="s">
        <v>40</v>
      </c>
      <c r="B189" s="47" t="s">
        <v>342</v>
      </c>
      <c r="C189" s="47" t="s">
        <v>35</v>
      </c>
      <c r="D189" s="48">
        <f>'2017 год Приложение  5'!E112</f>
        <v>4500</v>
      </c>
      <c r="E189" s="48">
        <f>'2017 год Приложение  5'!F112</f>
        <v>-4500</v>
      </c>
      <c r="F189" s="48">
        <f>'2017 год Приложение  5'!G112</f>
        <v>0</v>
      </c>
      <c r="G189" s="30"/>
      <c r="H189" s="30"/>
      <c r="I189" s="3"/>
      <c r="J189" s="3"/>
    </row>
    <row r="190" spans="1:10" ht="31.5">
      <c r="A190" s="45" t="s">
        <v>73</v>
      </c>
      <c r="B190" s="47" t="s">
        <v>227</v>
      </c>
      <c r="C190" s="47"/>
      <c r="D190" s="48">
        <f>D191</f>
        <v>55564.2</v>
      </c>
      <c r="E190" s="48">
        <f>E191</f>
        <v>0</v>
      </c>
      <c r="F190" s="48">
        <f>F191</f>
        <v>55564.2</v>
      </c>
      <c r="G190" s="30"/>
      <c r="H190" s="30"/>
      <c r="I190" s="3"/>
      <c r="J190" s="3"/>
    </row>
    <row r="191" spans="1:10" ht="31.5">
      <c r="A191" s="66" t="s">
        <v>17</v>
      </c>
      <c r="B191" s="47" t="s">
        <v>227</v>
      </c>
      <c r="C191" s="47" t="s">
        <v>18</v>
      </c>
      <c r="D191" s="48">
        <f>'2017 год Приложение  5'!E114</f>
        <v>55564.2</v>
      </c>
      <c r="E191" s="48">
        <f>'2017 год Приложение  5'!F114</f>
        <v>0</v>
      </c>
      <c r="F191" s="48">
        <f>'2017 год Приложение  5'!G114</f>
        <v>55564.2</v>
      </c>
      <c r="G191" s="30"/>
      <c r="H191" s="30"/>
      <c r="I191" s="3"/>
      <c r="J191" s="3"/>
    </row>
    <row r="192" spans="1:10" ht="15.75">
      <c r="A192" s="67" t="s">
        <v>56</v>
      </c>
      <c r="B192" s="47" t="s">
        <v>228</v>
      </c>
      <c r="C192" s="47"/>
      <c r="D192" s="48">
        <f>D193</f>
        <v>300.7</v>
      </c>
      <c r="E192" s="48">
        <f>E193</f>
        <v>0</v>
      </c>
      <c r="F192" s="48">
        <f>F193</f>
        <v>300.7</v>
      </c>
      <c r="G192" s="30"/>
      <c r="H192" s="30"/>
      <c r="I192" s="3"/>
      <c r="J192" s="3"/>
    </row>
    <row r="193" spans="1:10" ht="31.5">
      <c r="A193" s="67" t="s">
        <v>17</v>
      </c>
      <c r="B193" s="47" t="s">
        <v>228</v>
      </c>
      <c r="C193" s="47" t="s">
        <v>18</v>
      </c>
      <c r="D193" s="48">
        <f>'2017 год Приложение  5'!E116</f>
        <v>300.7</v>
      </c>
      <c r="E193" s="48">
        <f>'2017 год Приложение  5'!F116</f>
        <v>0</v>
      </c>
      <c r="F193" s="48">
        <f>'2017 год Приложение  5'!G116</f>
        <v>300.7</v>
      </c>
      <c r="G193" s="30"/>
      <c r="H193" s="30"/>
      <c r="I193" s="3"/>
      <c r="J193" s="3"/>
    </row>
    <row r="194" spans="1:10" ht="31.5">
      <c r="A194" s="67" t="s">
        <v>57</v>
      </c>
      <c r="B194" s="47" t="s">
        <v>229</v>
      </c>
      <c r="C194" s="47"/>
      <c r="D194" s="48">
        <f>D195</f>
        <v>2000</v>
      </c>
      <c r="E194" s="48">
        <f>E195</f>
        <v>0</v>
      </c>
      <c r="F194" s="48">
        <f>F195</f>
        <v>2000</v>
      </c>
      <c r="G194" s="30"/>
      <c r="H194" s="30"/>
      <c r="I194" s="3"/>
      <c r="J194" s="3"/>
    </row>
    <row r="195" spans="1:10" ht="31.5">
      <c r="A195" s="26" t="s">
        <v>20</v>
      </c>
      <c r="B195" s="47" t="s">
        <v>229</v>
      </c>
      <c r="C195" s="47" t="s">
        <v>15</v>
      </c>
      <c r="D195" s="48">
        <f>'2017 год Приложение  5'!E118</f>
        <v>2000</v>
      </c>
      <c r="E195" s="48">
        <f>'2017 год Приложение  5'!F118</f>
        <v>0</v>
      </c>
      <c r="F195" s="48">
        <f>'2017 год Приложение  5'!G118</f>
        <v>2000</v>
      </c>
      <c r="G195" s="30"/>
      <c r="H195" s="30"/>
      <c r="I195" s="3"/>
      <c r="J195" s="3"/>
    </row>
    <row r="196" spans="1:10" ht="47.25" hidden="1">
      <c r="A196" s="26" t="s">
        <v>332</v>
      </c>
      <c r="B196" s="47" t="s">
        <v>331</v>
      </c>
      <c r="C196" s="17"/>
      <c r="D196" s="48">
        <f>D197</f>
        <v>250</v>
      </c>
      <c r="E196" s="48">
        <f>E197</f>
        <v>-250</v>
      </c>
      <c r="F196" s="48">
        <f>F197</f>
        <v>0</v>
      </c>
      <c r="G196" s="30"/>
      <c r="H196" s="30"/>
      <c r="I196" s="3"/>
      <c r="J196" s="3"/>
    </row>
    <row r="197" spans="1:10" ht="31.5" hidden="1">
      <c r="A197" s="26" t="s">
        <v>20</v>
      </c>
      <c r="B197" s="47" t="s">
        <v>331</v>
      </c>
      <c r="C197" s="17" t="s">
        <v>15</v>
      </c>
      <c r="D197" s="48">
        <f>'2017 год Приложение  5'!E120</f>
        <v>250</v>
      </c>
      <c r="E197" s="48">
        <f>'2017 год Приложение  5'!F120</f>
        <v>-250</v>
      </c>
      <c r="F197" s="48">
        <f>'2017 год Приложение  5'!G120</f>
        <v>0</v>
      </c>
      <c r="G197" s="30"/>
      <c r="H197" s="30"/>
      <c r="I197" s="3"/>
      <c r="J197" s="3"/>
    </row>
    <row r="198" spans="1:10" ht="31.5">
      <c r="A198" s="26" t="s">
        <v>333</v>
      </c>
      <c r="B198" s="47" t="s">
        <v>331</v>
      </c>
      <c r="C198" s="17"/>
      <c r="D198" s="48">
        <f>D199</f>
        <v>0</v>
      </c>
      <c r="E198" s="48">
        <f>E199</f>
        <v>144</v>
      </c>
      <c r="F198" s="48">
        <f>F199</f>
        <v>144</v>
      </c>
      <c r="G198" s="30"/>
      <c r="H198" s="30"/>
      <c r="I198" s="3"/>
      <c r="J198" s="3"/>
    </row>
    <row r="199" spans="1:10" ht="31.5">
      <c r="A199" s="26" t="s">
        <v>20</v>
      </c>
      <c r="B199" s="47" t="s">
        <v>331</v>
      </c>
      <c r="C199" s="17" t="s">
        <v>15</v>
      </c>
      <c r="D199" s="48">
        <f>'2017 год Приложение  5'!E122</f>
        <v>0</v>
      </c>
      <c r="E199" s="48">
        <f>'2017 год Приложение  5'!F122</f>
        <v>144</v>
      </c>
      <c r="F199" s="48">
        <f>D199+E199</f>
        <v>144</v>
      </c>
      <c r="G199" s="30"/>
      <c r="H199" s="30"/>
      <c r="I199" s="3"/>
      <c r="J199" s="3"/>
    </row>
    <row r="200" spans="1:10" ht="31.5" hidden="1">
      <c r="A200" s="26" t="s">
        <v>333</v>
      </c>
      <c r="B200" s="47" t="s">
        <v>330</v>
      </c>
      <c r="C200" s="17"/>
      <c r="D200" s="48">
        <f>D201</f>
        <v>144</v>
      </c>
      <c r="E200" s="48">
        <f>E201</f>
        <v>-144</v>
      </c>
      <c r="F200" s="48">
        <f>F201</f>
        <v>0</v>
      </c>
      <c r="G200" s="30"/>
      <c r="H200" s="30"/>
      <c r="I200" s="3"/>
      <c r="J200" s="3"/>
    </row>
    <row r="201" spans="1:10" ht="31.5" hidden="1">
      <c r="A201" s="26" t="s">
        <v>20</v>
      </c>
      <c r="B201" s="47" t="s">
        <v>330</v>
      </c>
      <c r="C201" s="17" t="s">
        <v>15</v>
      </c>
      <c r="D201" s="48">
        <f>'2017 год Приложение  5'!E124</f>
        <v>144</v>
      </c>
      <c r="E201" s="48">
        <f>'2017 год Приложение  5'!F124</f>
        <v>-144</v>
      </c>
      <c r="F201" s="48">
        <f>'2017 год Приложение  5'!G124</f>
        <v>0</v>
      </c>
      <c r="G201" s="30"/>
      <c r="H201" s="30"/>
      <c r="I201" s="3"/>
      <c r="J201" s="3"/>
    </row>
    <row r="202" spans="1:10" ht="47.25">
      <c r="A202" s="26" t="s">
        <v>332</v>
      </c>
      <c r="B202" s="47" t="s">
        <v>383</v>
      </c>
      <c r="C202" s="17"/>
      <c r="D202" s="48">
        <f>D203</f>
        <v>0</v>
      </c>
      <c r="E202" s="48">
        <f>E203</f>
        <v>250</v>
      </c>
      <c r="F202" s="48">
        <f>F203</f>
        <v>250</v>
      </c>
      <c r="G202" s="30"/>
      <c r="H202" s="30"/>
      <c r="I202" s="3"/>
      <c r="J202" s="3"/>
    </row>
    <row r="203" spans="1:10" ht="31.5">
      <c r="A203" s="26" t="s">
        <v>20</v>
      </c>
      <c r="B203" s="47" t="s">
        <v>383</v>
      </c>
      <c r="C203" s="17" t="s">
        <v>15</v>
      </c>
      <c r="D203" s="48">
        <f>'2017 год Приложение  5'!E126</f>
        <v>0</v>
      </c>
      <c r="E203" s="48">
        <f>'2017 год Приложение  5'!F126</f>
        <v>250</v>
      </c>
      <c r="F203" s="48">
        <f>D203+E203</f>
        <v>250</v>
      </c>
      <c r="G203" s="30"/>
      <c r="H203" s="30"/>
      <c r="I203" s="3"/>
      <c r="J203" s="3"/>
    </row>
    <row r="204" spans="1:10" ht="31.5">
      <c r="A204" s="34" t="s">
        <v>113</v>
      </c>
      <c r="B204" s="35" t="s">
        <v>245</v>
      </c>
      <c r="C204" s="35" t="s">
        <v>0</v>
      </c>
      <c r="D204" s="36">
        <f>D205+D210+D223+D253+D262</f>
        <v>150490</v>
      </c>
      <c r="E204" s="36">
        <f>E205+E210+E223+E253+E262</f>
        <v>-568.3</v>
      </c>
      <c r="F204" s="36">
        <f>F205+F210+F223+F253+F262</f>
        <v>149921.7</v>
      </c>
      <c r="G204" s="30"/>
      <c r="H204" s="30"/>
      <c r="I204" s="3"/>
      <c r="J204" s="3"/>
    </row>
    <row r="205" spans="1:10" ht="31.5">
      <c r="A205" s="12" t="s">
        <v>114</v>
      </c>
      <c r="B205" s="13" t="s">
        <v>246</v>
      </c>
      <c r="C205" s="13" t="s">
        <v>0</v>
      </c>
      <c r="D205" s="14">
        <f>D206</f>
        <v>18307.999999999996</v>
      </c>
      <c r="E205" s="14">
        <f>E206</f>
        <v>0</v>
      </c>
      <c r="F205" s="14">
        <f>F206</f>
        <v>18307.999999999996</v>
      </c>
      <c r="G205" s="30"/>
      <c r="H205" s="30"/>
      <c r="I205" s="3"/>
      <c r="J205" s="3"/>
    </row>
    <row r="206" spans="1:10" ht="31.5">
      <c r="A206" s="90" t="s">
        <v>21</v>
      </c>
      <c r="B206" s="17" t="s">
        <v>247</v>
      </c>
      <c r="C206" s="25"/>
      <c r="D206" s="24">
        <f>SUM(D207:D209)</f>
        <v>18307.999999999996</v>
      </c>
      <c r="E206" s="24">
        <f>SUM(E207:E209)</f>
        <v>0</v>
      </c>
      <c r="F206" s="24">
        <f>SUM(F207:F209)</f>
        <v>18307.999999999996</v>
      </c>
      <c r="G206" s="30"/>
      <c r="H206" s="30"/>
      <c r="I206" s="3"/>
      <c r="J206" s="3"/>
    </row>
    <row r="207" spans="1:10" ht="63">
      <c r="A207" s="63" t="s">
        <v>22</v>
      </c>
      <c r="B207" s="17" t="s">
        <v>247</v>
      </c>
      <c r="C207" s="47" t="s">
        <v>23</v>
      </c>
      <c r="D207" s="24">
        <f>'2017 год Приложение  5'!E353</f>
        <v>17026.1</v>
      </c>
      <c r="E207" s="24">
        <f>'2017 год Приложение  5'!F353</f>
        <v>0</v>
      </c>
      <c r="F207" s="24">
        <f>'2017 год Приложение  5'!G353</f>
        <v>17026.1</v>
      </c>
      <c r="G207" s="30"/>
      <c r="H207" s="30"/>
      <c r="I207" s="3"/>
      <c r="J207" s="3"/>
    </row>
    <row r="208" spans="1:10" ht="31.5">
      <c r="A208" s="50" t="s">
        <v>20</v>
      </c>
      <c r="B208" s="17" t="s">
        <v>247</v>
      </c>
      <c r="C208" s="47" t="s">
        <v>15</v>
      </c>
      <c r="D208" s="24">
        <f>'2017 год Приложение  5'!E354</f>
        <v>1251.3</v>
      </c>
      <c r="E208" s="24">
        <f>'2017 год Приложение  5'!F354</f>
        <v>0</v>
      </c>
      <c r="F208" s="24">
        <f>'2017 год Приложение  5'!G354</f>
        <v>1251.3</v>
      </c>
      <c r="G208" s="30"/>
      <c r="H208" s="30"/>
      <c r="I208" s="3"/>
      <c r="J208" s="3"/>
    </row>
    <row r="209" spans="1:10" ht="15.75">
      <c r="A209" s="91" t="s">
        <v>16</v>
      </c>
      <c r="B209" s="17" t="s">
        <v>247</v>
      </c>
      <c r="C209" s="47" t="s">
        <v>19</v>
      </c>
      <c r="D209" s="24">
        <f>'2017 год Приложение  5'!E355</f>
        <v>30.6</v>
      </c>
      <c r="E209" s="24">
        <f>'2017 год Приложение  5'!F355</f>
        <v>0</v>
      </c>
      <c r="F209" s="24">
        <f>'2017 год Приложение  5'!G355</f>
        <v>30.6</v>
      </c>
      <c r="G209" s="30"/>
      <c r="H209" s="30"/>
      <c r="I209" s="3"/>
      <c r="J209" s="3"/>
    </row>
    <row r="210" spans="1:10" ht="31.5">
      <c r="A210" s="12" t="s">
        <v>115</v>
      </c>
      <c r="B210" s="13" t="s">
        <v>248</v>
      </c>
      <c r="C210" s="13" t="s">
        <v>0</v>
      </c>
      <c r="D210" s="14">
        <f>D211+D213+D215+D219</f>
        <v>22390.299999999996</v>
      </c>
      <c r="E210" s="14">
        <f>E211+E213+E215+E219</f>
        <v>0</v>
      </c>
      <c r="F210" s="14">
        <f>F211+F213+F215+F219</f>
        <v>22390.299999999996</v>
      </c>
      <c r="G210" s="30"/>
      <c r="H210" s="30"/>
      <c r="I210" s="3"/>
      <c r="J210" s="3"/>
    </row>
    <row r="211" spans="1:10" ht="47.25">
      <c r="A211" s="18" t="s">
        <v>78</v>
      </c>
      <c r="B211" s="17" t="s">
        <v>249</v>
      </c>
      <c r="C211" s="9"/>
      <c r="D211" s="10">
        <f>D212</f>
        <v>2092</v>
      </c>
      <c r="E211" s="10">
        <f>E212</f>
        <v>0</v>
      </c>
      <c r="F211" s="10">
        <f>F212</f>
        <v>2092</v>
      </c>
      <c r="G211" s="30"/>
      <c r="H211" s="30"/>
      <c r="I211" s="3"/>
      <c r="J211" s="3"/>
    </row>
    <row r="212" spans="1:10" ht="31.5">
      <c r="A212" s="50" t="s">
        <v>20</v>
      </c>
      <c r="B212" s="17" t="s">
        <v>249</v>
      </c>
      <c r="C212" s="47" t="s">
        <v>15</v>
      </c>
      <c r="D212" s="24">
        <f>'2017 год Приложение  5'!E280</f>
        <v>2092</v>
      </c>
      <c r="E212" s="24">
        <f>'2017 год Приложение  5'!F280</f>
        <v>0</v>
      </c>
      <c r="F212" s="24">
        <f>'2017 год Приложение  5'!G280</f>
        <v>2092</v>
      </c>
      <c r="G212" s="30"/>
      <c r="H212" s="30"/>
      <c r="I212" s="3"/>
      <c r="J212" s="3"/>
    </row>
    <row r="213" spans="1:10" ht="23.25" customHeight="1">
      <c r="A213" s="64" t="s">
        <v>25</v>
      </c>
      <c r="B213" s="17" t="s">
        <v>250</v>
      </c>
      <c r="C213" s="25"/>
      <c r="D213" s="24">
        <f>D214</f>
        <v>200</v>
      </c>
      <c r="E213" s="24">
        <f>E214</f>
        <v>0</v>
      </c>
      <c r="F213" s="24">
        <f>F214</f>
        <v>200</v>
      </c>
      <c r="G213" s="30"/>
      <c r="H213" s="30"/>
      <c r="I213" s="3"/>
      <c r="J213" s="3"/>
    </row>
    <row r="214" spans="1:10" ht="31.5">
      <c r="A214" s="50" t="s">
        <v>20</v>
      </c>
      <c r="B214" s="17" t="s">
        <v>250</v>
      </c>
      <c r="C214" s="47" t="s">
        <v>15</v>
      </c>
      <c r="D214" s="24">
        <f>'2017 год Приложение  5'!E282</f>
        <v>200</v>
      </c>
      <c r="E214" s="24">
        <f>'2017 год Приложение  5'!F282</f>
        <v>0</v>
      </c>
      <c r="F214" s="24">
        <f>'2017 год Приложение  5'!G282</f>
        <v>200</v>
      </c>
      <c r="G214" s="30"/>
      <c r="H214" s="30"/>
      <c r="I214" s="3"/>
      <c r="J214" s="3"/>
    </row>
    <row r="215" spans="1:10" ht="31.5">
      <c r="A215" s="64" t="s">
        <v>21</v>
      </c>
      <c r="B215" s="17" t="s">
        <v>251</v>
      </c>
      <c r="C215" s="25"/>
      <c r="D215" s="24">
        <f>SUM(D216:D218)</f>
        <v>15915.699999999999</v>
      </c>
      <c r="E215" s="24">
        <f>SUM(E216:E218)</f>
        <v>0</v>
      </c>
      <c r="F215" s="24">
        <f>SUM(F216:F218)</f>
        <v>15915.699999999999</v>
      </c>
      <c r="G215" s="30"/>
      <c r="H215" s="30"/>
      <c r="I215" s="3"/>
      <c r="J215" s="3"/>
    </row>
    <row r="216" spans="1:10" ht="63">
      <c r="A216" s="63" t="s">
        <v>22</v>
      </c>
      <c r="B216" s="17" t="s">
        <v>251</v>
      </c>
      <c r="C216" s="47" t="s">
        <v>23</v>
      </c>
      <c r="D216" s="24">
        <f>'2017 год Приложение  5'!E284</f>
        <v>14154.3</v>
      </c>
      <c r="E216" s="24">
        <f>'2017 год Приложение  5'!F284</f>
        <v>0</v>
      </c>
      <c r="F216" s="24">
        <f>'2017 год Приложение  5'!G284</f>
        <v>14154.3</v>
      </c>
      <c r="G216" s="30"/>
      <c r="H216" s="30"/>
      <c r="I216" s="3"/>
      <c r="J216" s="3"/>
    </row>
    <row r="217" spans="1:10" ht="31.5">
      <c r="A217" s="50" t="s">
        <v>20</v>
      </c>
      <c r="B217" s="17" t="s">
        <v>251</v>
      </c>
      <c r="C217" s="47" t="s">
        <v>15</v>
      </c>
      <c r="D217" s="24">
        <f>'2017 год Приложение  5'!E285</f>
        <v>1746.4</v>
      </c>
      <c r="E217" s="24">
        <f>'2017 год Приложение  5'!F285</f>
        <v>0</v>
      </c>
      <c r="F217" s="24">
        <f>'2017 год Приложение  5'!G285</f>
        <v>1746.4</v>
      </c>
      <c r="G217" s="30"/>
      <c r="H217" s="30"/>
      <c r="I217" s="3"/>
      <c r="J217" s="3"/>
    </row>
    <row r="218" spans="1:10" ht="15.75">
      <c r="A218" s="87" t="s">
        <v>16</v>
      </c>
      <c r="B218" s="17" t="s">
        <v>251</v>
      </c>
      <c r="C218" s="47" t="s">
        <v>19</v>
      </c>
      <c r="D218" s="24">
        <f>'2017 год Приложение  5'!E286</f>
        <v>15</v>
      </c>
      <c r="E218" s="24">
        <f>'2017 год Приложение  5'!F286</f>
        <v>0</v>
      </c>
      <c r="F218" s="24">
        <f>'2017 год Приложение  5'!G286</f>
        <v>15</v>
      </c>
      <c r="G218" s="30"/>
      <c r="H218" s="30"/>
      <c r="I218" s="3"/>
      <c r="J218" s="3"/>
    </row>
    <row r="219" spans="1:10" ht="31.5">
      <c r="A219" s="64" t="s">
        <v>67</v>
      </c>
      <c r="B219" s="17" t="s">
        <v>252</v>
      </c>
      <c r="C219" s="25"/>
      <c r="D219" s="24">
        <f>SUM(D220:D222)</f>
        <v>4182.6</v>
      </c>
      <c r="E219" s="24">
        <f>SUM(E220:E222)</f>
        <v>0</v>
      </c>
      <c r="F219" s="24">
        <f>SUM(F220:F222)</f>
        <v>4182.6</v>
      </c>
      <c r="G219" s="30"/>
      <c r="H219" s="30"/>
      <c r="I219" s="3"/>
      <c r="J219" s="3"/>
    </row>
    <row r="220" spans="1:10" ht="63">
      <c r="A220" s="49" t="s">
        <v>22</v>
      </c>
      <c r="B220" s="17" t="s">
        <v>252</v>
      </c>
      <c r="C220" s="25" t="s">
        <v>23</v>
      </c>
      <c r="D220" s="24">
        <f>'2017 год Приложение  5'!E288</f>
        <v>729.8</v>
      </c>
      <c r="E220" s="24">
        <f>'2017 год Приложение  5'!F288</f>
        <v>0</v>
      </c>
      <c r="F220" s="24">
        <f>'2017 год Приложение  5'!G288</f>
        <v>729.8</v>
      </c>
      <c r="G220" s="30"/>
      <c r="H220" s="30"/>
      <c r="I220" s="3"/>
      <c r="J220" s="3"/>
    </row>
    <row r="221" spans="1:10" ht="31.5">
      <c r="A221" s="50" t="s">
        <v>20</v>
      </c>
      <c r="B221" s="17" t="s">
        <v>252</v>
      </c>
      <c r="C221" s="47" t="s">
        <v>15</v>
      </c>
      <c r="D221" s="24">
        <f>'2017 год Приложение  5'!E289</f>
        <v>2772.8</v>
      </c>
      <c r="E221" s="24">
        <f>'2017 год Приложение  5'!F289</f>
        <v>0</v>
      </c>
      <c r="F221" s="24">
        <f>'2017 год Приложение  5'!G289</f>
        <v>2772.8</v>
      </c>
      <c r="G221" s="30"/>
      <c r="H221" s="30"/>
      <c r="I221" s="3"/>
      <c r="J221" s="3"/>
    </row>
    <row r="222" spans="1:10" ht="15.75">
      <c r="A222" s="87" t="s">
        <v>16</v>
      </c>
      <c r="B222" s="17" t="s">
        <v>252</v>
      </c>
      <c r="C222" s="47" t="s">
        <v>19</v>
      </c>
      <c r="D222" s="24">
        <f>'2017 год Приложение  5'!E290</f>
        <v>680</v>
      </c>
      <c r="E222" s="24">
        <f>'2017 год Приложение  5'!F290</f>
        <v>0</v>
      </c>
      <c r="F222" s="24">
        <f>'2017 год Приложение  5'!G290</f>
        <v>680</v>
      </c>
      <c r="G222" s="30"/>
      <c r="H222" s="30"/>
      <c r="I222" s="3"/>
      <c r="J222" s="3"/>
    </row>
    <row r="223" spans="1:10" ht="15.75">
      <c r="A223" s="12" t="s">
        <v>116</v>
      </c>
      <c r="B223" s="13" t="s">
        <v>253</v>
      </c>
      <c r="C223" s="13" t="s">
        <v>0</v>
      </c>
      <c r="D223" s="14">
        <f>D224+D226+D231+D238+D241+D244+D247+D250+D235</f>
        <v>108901.70000000001</v>
      </c>
      <c r="E223" s="14">
        <f>E224+E226+E231+E238+E241+E244+E247+E250+E235</f>
        <v>-568.3</v>
      </c>
      <c r="F223" s="14">
        <f>F224+F226+F231+F238+F241+F244+F247+F250+F235</f>
        <v>108333.40000000001</v>
      </c>
      <c r="G223" s="30"/>
      <c r="H223" s="30"/>
      <c r="I223" s="3"/>
      <c r="J223" s="3"/>
    </row>
    <row r="224" spans="1:10" ht="31.5">
      <c r="A224" s="18" t="s">
        <v>27</v>
      </c>
      <c r="B224" s="17" t="s">
        <v>254</v>
      </c>
      <c r="C224" s="9"/>
      <c r="D224" s="10">
        <f>D225</f>
        <v>200</v>
      </c>
      <c r="E224" s="10">
        <f>E225</f>
        <v>0</v>
      </c>
      <c r="F224" s="10">
        <f>F225</f>
        <v>200</v>
      </c>
      <c r="G224" s="30"/>
      <c r="H224" s="30"/>
      <c r="I224" s="3"/>
      <c r="J224" s="3"/>
    </row>
    <row r="225" spans="1:10" ht="31.5">
      <c r="A225" s="69" t="s">
        <v>20</v>
      </c>
      <c r="B225" s="17" t="s">
        <v>254</v>
      </c>
      <c r="C225" s="32" t="s">
        <v>15</v>
      </c>
      <c r="D225" s="41">
        <f>'2017 год Приложение  5'!E130</f>
        <v>200</v>
      </c>
      <c r="E225" s="41">
        <f>'2017 год Приложение  5'!F130</f>
        <v>0</v>
      </c>
      <c r="F225" s="41">
        <f>'2017 год Приложение  5'!G130</f>
        <v>200</v>
      </c>
      <c r="G225" s="30"/>
      <c r="H225" s="30"/>
      <c r="I225" s="3"/>
      <c r="J225" s="3"/>
    </row>
    <row r="226" spans="1:10" ht="31.5">
      <c r="A226" s="92" t="s">
        <v>21</v>
      </c>
      <c r="B226" s="17" t="s">
        <v>255</v>
      </c>
      <c r="C226" s="40"/>
      <c r="D226" s="41">
        <f>SUM(D227:D230)</f>
        <v>96293.8</v>
      </c>
      <c r="E226" s="41">
        <f>SUM(E227:E230)</f>
        <v>-521.8</v>
      </c>
      <c r="F226" s="41">
        <f>SUM(F227:F230)</f>
        <v>95772</v>
      </c>
      <c r="G226" s="30"/>
      <c r="H226" s="30"/>
      <c r="I226" s="3"/>
      <c r="J226" s="3"/>
    </row>
    <row r="227" spans="1:10" ht="63">
      <c r="A227" s="80" t="s">
        <v>22</v>
      </c>
      <c r="B227" s="17" t="s">
        <v>255</v>
      </c>
      <c r="C227" s="32" t="s">
        <v>23</v>
      </c>
      <c r="D227" s="41">
        <f>'2017 год Приложение  5'!E132</f>
        <v>78095.5</v>
      </c>
      <c r="E227" s="41">
        <f>'2017 год Приложение  5'!F132</f>
        <v>-600</v>
      </c>
      <c r="F227" s="41">
        <f>'2017 год Приложение  5'!G132</f>
        <v>77495.5</v>
      </c>
      <c r="G227" s="30"/>
      <c r="H227" s="30"/>
      <c r="I227" s="3"/>
      <c r="J227" s="3"/>
    </row>
    <row r="228" spans="1:10" ht="31.5">
      <c r="A228" s="93" t="s">
        <v>20</v>
      </c>
      <c r="B228" s="17" t="s">
        <v>255</v>
      </c>
      <c r="C228" s="32" t="s">
        <v>15</v>
      </c>
      <c r="D228" s="41">
        <f>'2017 год Приложение  5'!E133</f>
        <v>10006</v>
      </c>
      <c r="E228" s="41">
        <f>'2017 год Приложение  5'!F133</f>
        <v>78.19999999999999</v>
      </c>
      <c r="F228" s="41">
        <f>'2017 год Приложение  5'!G133</f>
        <v>10084.2</v>
      </c>
      <c r="G228" s="30"/>
      <c r="H228" s="30"/>
      <c r="I228" s="3"/>
      <c r="J228" s="3"/>
    </row>
    <row r="229" spans="1:10" ht="15.75">
      <c r="A229" s="79" t="s">
        <v>100</v>
      </c>
      <c r="B229" s="17" t="s">
        <v>255</v>
      </c>
      <c r="C229" s="32" t="s">
        <v>24</v>
      </c>
      <c r="D229" s="41">
        <f>'2017 год Приложение  5'!E134</f>
        <v>7835.3</v>
      </c>
      <c r="E229" s="41">
        <f>'2017 год Приложение  5'!F134</f>
        <v>0</v>
      </c>
      <c r="F229" s="41">
        <f>'2017 год Приложение  5'!G134</f>
        <v>7835.3</v>
      </c>
      <c r="G229" s="30"/>
      <c r="H229" s="30"/>
      <c r="I229" s="3"/>
      <c r="J229" s="3"/>
    </row>
    <row r="230" spans="1:10" ht="15.75">
      <c r="A230" s="94" t="s">
        <v>16</v>
      </c>
      <c r="B230" s="17" t="s">
        <v>255</v>
      </c>
      <c r="C230" s="32" t="s">
        <v>19</v>
      </c>
      <c r="D230" s="41">
        <f>'2017 год Приложение  5'!E135</f>
        <v>357</v>
      </c>
      <c r="E230" s="41">
        <f>'2017 год Приложение  5'!F135</f>
        <v>0</v>
      </c>
      <c r="F230" s="41">
        <f>'2017 год Приложение  5'!G135</f>
        <v>357</v>
      </c>
      <c r="G230" s="30"/>
      <c r="H230" s="30"/>
      <c r="I230" s="3"/>
      <c r="J230" s="3"/>
    </row>
    <row r="231" spans="1:10" ht="31.5">
      <c r="A231" s="18" t="s">
        <v>74</v>
      </c>
      <c r="B231" s="17" t="s">
        <v>256</v>
      </c>
      <c r="C231" s="9"/>
      <c r="D231" s="10">
        <f>D233+D232+D234</f>
        <v>10046.4</v>
      </c>
      <c r="E231" s="10">
        <f>E233+E232+E234</f>
        <v>-126.6</v>
      </c>
      <c r="F231" s="10">
        <f>F233+F232+F234</f>
        <v>9919.800000000001</v>
      </c>
      <c r="G231" s="30"/>
      <c r="H231" s="30"/>
      <c r="I231" s="3"/>
      <c r="J231" s="3"/>
    </row>
    <row r="232" spans="1:10" ht="63">
      <c r="A232" s="69" t="s">
        <v>22</v>
      </c>
      <c r="B232" s="17" t="s">
        <v>256</v>
      </c>
      <c r="C232" s="32" t="s">
        <v>23</v>
      </c>
      <c r="D232" s="41">
        <f>'2017 год Приложение  5'!E137</f>
        <v>8717.7</v>
      </c>
      <c r="E232" s="41">
        <f>'2017 год Приложение  5'!F137</f>
        <v>0</v>
      </c>
      <c r="F232" s="41">
        <f>'2017 год Приложение  5'!G137</f>
        <v>8717.7</v>
      </c>
      <c r="G232" s="30"/>
      <c r="H232" s="30"/>
      <c r="I232" s="3"/>
      <c r="J232" s="3"/>
    </row>
    <row r="233" spans="1:10" ht="31.5">
      <c r="A233" s="93" t="s">
        <v>20</v>
      </c>
      <c r="B233" s="17" t="s">
        <v>256</v>
      </c>
      <c r="C233" s="32" t="s">
        <v>15</v>
      </c>
      <c r="D233" s="41">
        <f>'2017 год Приложение  5'!E138</f>
        <v>1226.8</v>
      </c>
      <c r="E233" s="41">
        <f>'2017 год Приложение  5'!F138</f>
        <v>-126.6</v>
      </c>
      <c r="F233" s="41">
        <f>'2017 год Приложение  5'!G138</f>
        <v>1100.2</v>
      </c>
      <c r="G233" s="30"/>
      <c r="H233" s="30"/>
      <c r="I233" s="3"/>
      <c r="J233" s="3"/>
    </row>
    <row r="234" spans="1:10" ht="15.75">
      <c r="A234" s="18" t="s">
        <v>16</v>
      </c>
      <c r="B234" s="17" t="s">
        <v>256</v>
      </c>
      <c r="C234" s="32" t="s">
        <v>19</v>
      </c>
      <c r="D234" s="41">
        <f>'2017 год Приложение  5'!E139</f>
        <v>101.9</v>
      </c>
      <c r="E234" s="41">
        <f>'2017 год Приложение  5'!F139</f>
        <v>0</v>
      </c>
      <c r="F234" s="41">
        <f>'2017 год Приложение  5'!G139</f>
        <v>101.9</v>
      </c>
      <c r="G234" s="30"/>
      <c r="H234" s="30"/>
      <c r="I234" s="3"/>
      <c r="J234" s="3"/>
    </row>
    <row r="235" spans="1:10" ht="96.75" customHeight="1">
      <c r="A235" s="124" t="s">
        <v>349</v>
      </c>
      <c r="B235" s="32" t="s">
        <v>312</v>
      </c>
      <c r="C235" s="32"/>
      <c r="D235" s="42">
        <f>D236+D237</f>
        <v>47.8</v>
      </c>
      <c r="E235" s="42">
        <f>E236+E237</f>
        <v>0</v>
      </c>
      <c r="F235" s="42">
        <f>F236+F237</f>
        <v>47.8</v>
      </c>
      <c r="G235" s="30"/>
      <c r="H235" s="30"/>
      <c r="I235" s="3"/>
      <c r="J235" s="3"/>
    </row>
    <row r="236" spans="1:10" ht="63">
      <c r="A236" s="49" t="s">
        <v>22</v>
      </c>
      <c r="B236" s="32" t="s">
        <v>312</v>
      </c>
      <c r="C236" s="32" t="s">
        <v>23</v>
      </c>
      <c r="D236" s="42">
        <f>'2017 год Приложение  5'!E141</f>
        <v>32.8</v>
      </c>
      <c r="E236" s="42">
        <f>'2017 год Приложение  5'!F141</f>
        <v>0</v>
      </c>
      <c r="F236" s="42">
        <f>'2017 год Приложение  5'!G141</f>
        <v>32.8</v>
      </c>
      <c r="G236" s="30"/>
      <c r="H236" s="30"/>
      <c r="I236" s="3"/>
      <c r="J236" s="3"/>
    </row>
    <row r="237" spans="1:10" ht="31.5">
      <c r="A237" s="50" t="s">
        <v>20</v>
      </c>
      <c r="B237" s="32" t="s">
        <v>312</v>
      </c>
      <c r="C237" s="32" t="s">
        <v>15</v>
      </c>
      <c r="D237" s="42">
        <f>'2017 год Приложение  5'!E142</f>
        <v>15</v>
      </c>
      <c r="E237" s="42">
        <f>'2017 год Приложение  5'!F142</f>
        <v>0</v>
      </c>
      <c r="F237" s="42">
        <f>'2017 год Приложение  5'!G142</f>
        <v>15</v>
      </c>
      <c r="G237" s="30"/>
      <c r="H237" s="30"/>
      <c r="I237" s="3"/>
      <c r="J237" s="3"/>
    </row>
    <row r="238" spans="1:10" ht="78.75">
      <c r="A238" s="43" t="s">
        <v>347</v>
      </c>
      <c r="B238" s="32" t="s">
        <v>264</v>
      </c>
      <c r="C238" s="40"/>
      <c r="D238" s="42">
        <f>D239+D240</f>
        <v>100.8</v>
      </c>
      <c r="E238" s="42">
        <f>E239+E240</f>
        <v>0</v>
      </c>
      <c r="F238" s="42">
        <f>F239+F240</f>
        <v>100.8</v>
      </c>
      <c r="G238" s="30"/>
      <c r="H238" s="30"/>
      <c r="I238" s="3"/>
      <c r="J238" s="3"/>
    </row>
    <row r="239" spans="1:10" ht="63">
      <c r="A239" s="81" t="s">
        <v>22</v>
      </c>
      <c r="B239" s="32" t="s">
        <v>264</v>
      </c>
      <c r="C239" s="32" t="s">
        <v>23</v>
      </c>
      <c r="D239" s="42">
        <f>'2017 год Приложение  5'!E144</f>
        <v>98.5</v>
      </c>
      <c r="E239" s="42">
        <f>'2017 год Приложение  5'!F144</f>
        <v>0</v>
      </c>
      <c r="F239" s="42">
        <f>'2017 год Приложение  5'!G144</f>
        <v>98.5</v>
      </c>
      <c r="G239" s="30"/>
      <c r="H239" s="30"/>
      <c r="I239" s="3"/>
      <c r="J239" s="3"/>
    </row>
    <row r="240" spans="1:10" ht="31.5">
      <c r="A240" s="93" t="s">
        <v>20</v>
      </c>
      <c r="B240" s="32" t="s">
        <v>264</v>
      </c>
      <c r="C240" s="32" t="s">
        <v>15</v>
      </c>
      <c r="D240" s="42">
        <f>'2017 год Приложение  5'!E145</f>
        <v>2.3</v>
      </c>
      <c r="E240" s="42">
        <f>'2017 год Приложение  5'!F145</f>
        <v>0</v>
      </c>
      <c r="F240" s="42">
        <f>'2017 год Приложение  5'!G145</f>
        <v>2.3</v>
      </c>
      <c r="G240" s="30"/>
      <c r="H240" s="30"/>
      <c r="I240" s="3"/>
      <c r="J240" s="3"/>
    </row>
    <row r="241" spans="1:10" ht="78.75">
      <c r="A241" s="44" t="s">
        <v>350</v>
      </c>
      <c r="B241" s="32" t="s">
        <v>265</v>
      </c>
      <c r="C241" s="40"/>
      <c r="D241" s="42">
        <f>D242+D243</f>
        <v>70.6</v>
      </c>
      <c r="E241" s="42">
        <f>E242+E243</f>
        <v>0.1</v>
      </c>
      <c r="F241" s="42">
        <f>F242+F243</f>
        <v>70.69999999999999</v>
      </c>
      <c r="G241" s="30"/>
      <c r="H241" s="30"/>
      <c r="I241" s="3"/>
      <c r="J241" s="3"/>
    </row>
    <row r="242" spans="1:10" ht="63">
      <c r="A242" s="81" t="s">
        <v>22</v>
      </c>
      <c r="B242" s="32" t="s">
        <v>265</v>
      </c>
      <c r="C242" s="32" t="s">
        <v>23</v>
      </c>
      <c r="D242" s="42">
        <f>'2017 год Приложение  5'!E147</f>
        <v>65.6</v>
      </c>
      <c r="E242" s="42">
        <f>'2017 год Приложение  5'!F147</f>
        <v>0.1</v>
      </c>
      <c r="F242" s="42">
        <f>'2017 год Приложение  5'!G147</f>
        <v>65.69999999999999</v>
      </c>
      <c r="G242" s="30"/>
      <c r="H242" s="30"/>
      <c r="I242" s="3"/>
      <c r="J242" s="3"/>
    </row>
    <row r="243" spans="1:8" ht="31.5">
      <c r="A243" s="93" t="s">
        <v>20</v>
      </c>
      <c r="B243" s="32" t="s">
        <v>265</v>
      </c>
      <c r="C243" s="32" t="s">
        <v>15</v>
      </c>
      <c r="D243" s="42">
        <f>'2017 год Приложение  5'!E148</f>
        <v>5</v>
      </c>
      <c r="E243" s="42">
        <f>'2017 год Приложение  5'!F148</f>
        <v>0</v>
      </c>
      <c r="F243" s="42">
        <f>'2017 год Приложение  5'!G148</f>
        <v>5</v>
      </c>
      <c r="G243" s="30"/>
      <c r="H243" s="31"/>
    </row>
    <row r="244" spans="1:8" ht="126">
      <c r="A244" s="206" t="s">
        <v>357</v>
      </c>
      <c r="B244" s="47" t="s">
        <v>266</v>
      </c>
      <c r="C244" s="40"/>
      <c r="D244" s="41">
        <f>D245+D246</f>
        <v>671.6</v>
      </c>
      <c r="E244" s="41">
        <f>E245+E246</f>
        <v>0</v>
      </c>
      <c r="F244" s="41">
        <f>F245+F246</f>
        <v>671.6</v>
      </c>
      <c r="G244" s="30"/>
      <c r="H244" s="31"/>
    </row>
    <row r="245" spans="1:8" ht="63">
      <c r="A245" s="81" t="s">
        <v>22</v>
      </c>
      <c r="B245" s="47" t="s">
        <v>266</v>
      </c>
      <c r="C245" s="32" t="s">
        <v>23</v>
      </c>
      <c r="D245" s="41">
        <f>'2017 год Приложение  5'!E150</f>
        <v>656.6</v>
      </c>
      <c r="E245" s="41">
        <f>'2017 год Приложение  5'!F150</f>
        <v>0</v>
      </c>
      <c r="F245" s="41">
        <f>'2017 год Приложение  5'!G150</f>
        <v>656.6</v>
      </c>
      <c r="G245" s="30"/>
      <c r="H245" s="31"/>
    </row>
    <row r="246" spans="1:8" ht="31.5">
      <c r="A246" s="93" t="s">
        <v>20</v>
      </c>
      <c r="B246" s="47" t="s">
        <v>266</v>
      </c>
      <c r="C246" s="32" t="s">
        <v>15</v>
      </c>
      <c r="D246" s="41">
        <f>'2017 год Приложение  5'!E151</f>
        <v>15</v>
      </c>
      <c r="E246" s="41">
        <f>'2017 год Приложение  5'!F151</f>
        <v>0</v>
      </c>
      <c r="F246" s="41">
        <f>'2017 год Приложение  5'!G151</f>
        <v>15</v>
      </c>
      <c r="G246" s="30"/>
      <c r="H246" s="31"/>
    </row>
    <row r="247" spans="1:8" ht="63">
      <c r="A247" s="27" t="s">
        <v>315</v>
      </c>
      <c r="B247" s="32" t="s">
        <v>267</v>
      </c>
      <c r="C247" s="40"/>
      <c r="D247" s="42">
        <f>D248+D249</f>
        <v>70.7</v>
      </c>
      <c r="E247" s="42">
        <f>E248+E249</f>
        <v>0</v>
      </c>
      <c r="F247" s="42">
        <f>F248+F249</f>
        <v>70.7</v>
      </c>
      <c r="G247" s="30"/>
      <c r="H247" s="31"/>
    </row>
    <row r="248" spans="1:8" ht="63">
      <c r="A248" s="81" t="s">
        <v>22</v>
      </c>
      <c r="B248" s="32" t="s">
        <v>267</v>
      </c>
      <c r="C248" s="32" t="s">
        <v>23</v>
      </c>
      <c r="D248" s="41">
        <f>'2017 год Приложение  5'!E153</f>
        <v>65.7</v>
      </c>
      <c r="E248" s="41">
        <f>'2017 год Приложение  5'!F153</f>
        <v>0</v>
      </c>
      <c r="F248" s="41">
        <f>'2017 год Приложение  5'!G153</f>
        <v>65.7</v>
      </c>
      <c r="G248" s="30"/>
      <c r="H248" s="31"/>
    </row>
    <row r="249" spans="1:8" ht="31.5">
      <c r="A249" s="93" t="s">
        <v>20</v>
      </c>
      <c r="B249" s="32" t="s">
        <v>267</v>
      </c>
      <c r="C249" s="32" t="s">
        <v>15</v>
      </c>
      <c r="D249" s="41">
        <f>'2017 год Приложение  5'!E154</f>
        <v>5</v>
      </c>
      <c r="E249" s="41">
        <f>'2017 год Приложение  5'!F154</f>
        <v>0</v>
      </c>
      <c r="F249" s="41">
        <f>'2017 год Приложение  5'!G154</f>
        <v>5</v>
      </c>
      <c r="G249" s="30"/>
      <c r="H249" s="31"/>
    </row>
    <row r="250" spans="1:10" ht="31.5">
      <c r="A250" s="50" t="s">
        <v>67</v>
      </c>
      <c r="B250" s="17" t="s">
        <v>257</v>
      </c>
      <c r="C250" s="47"/>
      <c r="D250" s="10">
        <f>D251+D252</f>
        <v>1400</v>
      </c>
      <c r="E250" s="10">
        <f>E251+E252</f>
        <v>80</v>
      </c>
      <c r="F250" s="10">
        <f>F251+F252</f>
        <v>1480</v>
      </c>
      <c r="G250" s="30"/>
      <c r="H250" s="30"/>
      <c r="I250" s="3"/>
      <c r="J250" s="3"/>
    </row>
    <row r="251" spans="1:10" ht="31.5">
      <c r="A251" s="69" t="s">
        <v>20</v>
      </c>
      <c r="B251" s="17" t="s">
        <v>257</v>
      </c>
      <c r="C251" s="32" t="s">
        <v>15</v>
      </c>
      <c r="D251" s="41">
        <f>'2017 год Приложение  5'!E156</f>
        <v>1400</v>
      </c>
      <c r="E251" s="41">
        <f>'2017 год Приложение  5'!F156</f>
        <v>-120</v>
      </c>
      <c r="F251" s="41">
        <f>'2017 год Приложение  5'!G156</f>
        <v>1280</v>
      </c>
      <c r="G251" s="30"/>
      <c r="H251" s="30"/>
      <c r="I251" s="3"/>
      <c r="J251" s="3"/>
    </row>
    <row r="252" spans="1:10" ht="15.75">
      <c r="A252" s="50" t="s">
        <v>16</v>
      </c>
      <c r="B252" s="17" t="s">
        <v>257</v>
      </c>
      <c r="C252" s="32" t="s">
        <v>19</v>
      </c>
      <c r="D252" s="41">
        <f>'2017 год Приложение  5'!E157</f>
        <v>0</v>
      </c>
      <c r="E252" s="41">
        <f>'2017 год Приложение  5'!F157</f>
        <v>200</v>
      </c>
      <c r="F252" s="41">
        <f>'2017 год Приложение  5'!G157</f>
        <v>200</v>
      </c>
      <c r="G252" s="30"/>
      <c r="H252" s="30"/>
      <c r="I252" s="3"/>
      <c r="J252" s="3"/>
    </row>
    <row r="253" spans="1:8" ht="15.75">
      <c r="A253" s="12" t="s">
        <v>105</v>
      </c>
      <c r="B253" s="13" t="s">
        <v>258</v>
      </c>
      <c r="C253" s="13" t="s">
        <v>0</v>
      </c>
      <c r="D253" s="14">
        <f>D254+D256+D260+D258</f>
        <v>885</v>
      </c>
      <c r="E253" s="14">
        <f>E254+E256+E260+E258</f>
        <v>0</v>
      </c>
      <c r="F253" s="14">
        <f>F254+F256+F260+F258</f>
        <v>885</v>
      </c>
      <c r="G253" s="30"/>
      <c r="H253" s="31"/>
    </row>
    <row r="254" spans="1:8" ht="47.25">
      <c r="A254" s="18" t="s">
        <v>28</v>
      </c>
      <c r="B254" s="17" t="s">
        <v>259</v>
      </c>
      <c r="C254" s="9"/>
      <c r="D254" s="10">
        <f>D255</f>
        <v>50</v>
      </c>
      <c r="E254" s="10">
        <f>E255</f>
        <v>0</v>
      </c>
      <c r="F254" s="10">
        <f>F255</f>
        <v>50</v>
      </c>
      <c r="G254" s="30"/>
      <c r="H254" s="31"/>
    </row>
    <row r="255" spans="1:8" ht="31.5">
      <c r="A255" s="69" t="s">
        <v>20</v>
      </c>
      <c r="B255" s="17" t="s">
        <v>259</v>
      </c>
      <c r="C255" s="32" t="s">
        <v>15</v>
      </c>
      <c r="D255" s="41">
        <f>'2017 год Приложение  5'!E160</f>
        <v>50</v>
      </c>
      <c r="E255" s="41">
        <f>'2017 год Приложение  5'!F160</f>
        <v>0</v>
      </c>
      <c r="F255" s="41">
        <f>'2017 год Приложение  5'!G160</f>
        <v>50</v>
      </c>
      <c r="G255" s="30"/>
      <c r="H255" s="31"/>
    </row>
    <row r="256" spans="1:8" ht="63">
      <c r="A256" s="18" t="s">
        <v>29</v>
      </c>
      <c r="B256" s="17" t="s">
        <v>260</v>
      </c>
      <c r="C256" s="9"/>
      <c r="D256" s="10">
        <f>D257</f>
        <v>500</v>
      </c>
      <c r="E256" s="10">
        <f>E257</f>
        <v>0</v>
      </c>
      <c r="F256" s="10">
        <f>F257</f>
        <v>500</v>
      </c>
      <c r="G256" s="31"/>
      <c r="H256" s="31"/>
    </row>
    <row r="257" spans="1:8" ht="31.5">
      <c r="A257" s="69" t="s">
        <v>20</v>
      </c>
      <c r="B257" s="17" t="s">
        <v>260</v>
      </c>
      <c r="C257" s="32" t="s">
        <v>15</v>
      </c>
      <c r="D257" s="41">
        <f>'2017 год Приложение  5'!E162</f>
        <v>500</v>
      </c>
      <c r="E257" s="41">
        <f>'2017 год Приложение  5'!F162</f>
        <v>0</v>
      </c>
      <c r="F257" s="41">
        <f>'2017 год Приложение  5'!G162</f>
        <v>500</v>
      </c>
      <c r="G257" s="31"/>
      <c r="H257" s="31"/>
    </row>
    <row r="258" spans="1:8" ht="31.5">
      <c r="A258" s="50" t="s">
        <v>335</v>
      </c>
      <c r="B258" s="17" t="s">
        <v>334</v>
      </c>
      <c r="C258" s="40"/>
      <c r="D258" s="41">
        <f>'2017 год Приложение  5'!E163</f>
        <v>235</v>
      </c>
      <c r="E258" s="41">
        <f>'2017 год Приложение  5'!F163</f>
        <v>0</v>
      </c>
      <c r="F258" s="41">
        <f>'2017 год Приложение  5'!G163</f>
        <v>235</v>
      </c>
      <c r="G258" s="31"/>
      <c r="H258" s="31"/>
    </row>
    <row r="259" spans="1:8" ht="31.5">
      <c r="A259" s="50" t="s">
        <v>20</v>
      </c>
      <c r="B259" s="17" t="s">
        <v>334</v>
      </c>
      <c r="C259" s="32" t="s">
        <v>15</v>
      </c>
      <c r="D259" s="41">
        <f>'2017 год Приложение  5'!E164</f>
        <v>235</v>
      </c>
      <c r="E259" s="41">
        <f>'2017 год Приложение  5'!F164</f>
        <v>0</v>
      </c>
      <c r="F259" s="41">
        <f>'2017 год Приложение  5'!G164</f>
        <v>235</v>
      </c>
      <c r="G259" s="31"/>
      <c r="H259" s="31"/>
    </row>
    <row r="260" spans="1:8" ht="15.75">
      <c r="A260" s="83" t="s">
        <v>90</v>
      </c>
      <c r="B260" s="17" t="s">
        <v>261</v>
      </c>
      <c r="C260" s="40"/>
      <c r="D260" s="41">
        <f>'2017 год Приложение  5'!E165</f>
        <v>100</v>
      </c>
      <c r="E260" s="41">
        <f>'2017 год Приложение  5'!F165</f>
        <v>0</v>
      </c>
      <c r="F260" s="41">
        <f>'2017 год Приложение  5'!G165</f>
        <v>100</v>
      </c>
      <c r="G260" s="31"/>
      <c r="H260" s="31"/>
    </row>
    <row r="261" spans="1:8" ht="31.5">
      <c r="A261" s="69" t="s">
        <v>20</v>
      </c>
      <c r="B261" s="17" t="s">
        <v>261</v>
      </c>
      <c r="C261" s="32" t="s">
        <v>15</v>
      </c>
      <c r="D261" s="41">
        <f>'2017 год Приложение  5'!E166</f>
        <v>100</v>
      </c>
      <c r="E261" s="41">
        <f>'2017 год Приложение  5'!F166</f>
        <v>0</v>
      </c>
      <c r="F261" s="41">
        <f>'2017 год Приложение  5'!G166</f>
        <v>100</v>
      </c>
      <c r="G261" s="31"/>
      <c r="H261" s="31"/>
    </row>
    <row r="262" spans="1:8" ht="31.5">
      <c r="A262" s="12" t="s">
        <v>117</v>
      </c>
      <c r="B262" s="13" t="s">
        <v>262</v>
      </c>
      <c r="C262" s="13" t="s">
        <v>0</v>
      </c>
      <c r="D262" s="14">
        <f aca="true" t="shared" si="1" ref="D262:F263">D263</f>
        <v>5</v>
      </c>
      <c r="E262" s="14">
        <f t="shared" si="1"/>
        <v>0</v>
      </c>
      <c r="F262" s="14">
        <f t="shared" si="1"/>
        <v>5</v>
      </c>
      <c r="G262" s="30"/>
      <c r="H262" s="31"/>
    </row>
    <row r="263" spans="1:8" ht="31.5">
      <c r="A263" s="82" t="s">
        <v>128</v>
      </c>
      <c r="B263" s="17" t="s">
        <v>263</v>
      </c>
      <c r="C263" s="40"/>
      <c r="D263" s="41">
        <f t="shared" si="1"/>
        <v>5</v>
      </c>
      <c r="E263" s="41">
        <f t="shared" si="1"/>
        <v>0</v>
      </c>
      <c r="F263" s="41">
        <f t="shared" si="1"/>
        <v>5</v>
      </c>
      <c r="G263" s="31"/>
      <c r="H263" s="31"/>
    </row>
    <row r="264" spans="1:8" ht="31.5">
      <c r="A264" s="69" t="s">
        <v>20</v>
      </c>
      <c r="B264" s="17" t="s">
        <v>263</v>
      </c>
      <c r="C264" s="32" t="s">
        <v>15</v>
      </c>
      <c r="D264" s="41">
        <f>'2017 год Приложение  5'!E169</f>
        <v>5</v>
      </c>
      <c r="E264" s="41">
        <f>'2017 год Приложение  5'!F169</f>
        <v>0</v>
      </c>
      <c r="F264" s="41">
        <f>'2017 год Приложение  5'!G169</f>
        <v>5</v>
      </c>
      <c r="G264" s="31"/>
      <c r="H264" s="31"/>
    </row>
    <row r="265" spans="1:8" ht="31.5">
      <c r="A265" s="34" t="s">
        <v>118</v>
      </c>
      <c r="B265" s="35" t="s">
        <v>216</v>
      </c>
      <c r="C265" s="35" t="s">
        <v>0</v>
      </c>
      <c r="D265" s="36">
        <f>D266+D273+D276</f>
        <v>12937.5</v>
      </c>
      <c r="E265" s="36">
        <f>E266+E273+E276</f>
        <v>0</v>
      </c>
      <c r="F265" s="36">
        <f>F266+F273+F276</f>
        <v>12937.5</v>
      </c>
      <c r="G265" s="30"/>
      <c r="H265" s="31"/>
    </row>
    <row r="266" spans="1:8" ht="31.5">
      <c r="A266" s="12" t="s">
        <v>75</v>
      </c>
      <c r="B266" s="13" t="s">
        <v>232</v>
      </c>
      <c r="C266" s="13" t="s">
        <v>0</v>
      </c>
      <c r="D266" s="14">
        <f>D267+D269</f>
        <v>12414</v>
      </c>
      <c r="E266" s="14">
        <f>E267+E269</f>
        <v>0</v>
      </c>
      <c r="F266" s="14">
        <f>F267+F269</f>
        <v>12414</v>
      </c>
      <c r="G266" s="30"/>
      <c r="H266" s="31"/>
    </row>
    <row r="267" spans="1:8" ht="15.75">
      <c r="A267" s="16" t="s">
        <v>46</v>
      </c>
      <c r="B267" s="40" t="s">
        <v>233</v>
      </c>
      <c r="C267" s="11"/>
      <c r="D267" s="24">
        <f>D268</f>
        <v>29</v>
      </c>
      <c r="E267" s="24">
        <f>E268</f>
        <v>0</v>
      </c>
      <c r="F267" s="24">
        <f>F268</f>
        <v>29</v>
      </c>
      <c r="G267" s="31"/>
      <c r="H267" s="31"/>
    </row>
    <row r="268" spans="1:8" ht="31.5">
      <c r="A268" s="46" t="s">
        <v>20</v>
      </c>
      <c r="B268" s="40" t="s">
        <v>233</v>
      </c>
      <c r="C268" s="32" t="s">
        <v>15</v>
      </c>
      <c r="D268" s="41">
        <f>'2017 год Приложение  5'!E173</f>
        <v>29</v>
      </c>
      <c r="E268" s="41">
        <f>'2017 год Приложение  5'!F173</f>
        <v>0</v>
      </c>
      <c r="F268" s="41">
        <f>'2017 год Приложение  5'!G173</f>
        <v>29</v>
      </c>
      <c r="G268" s="31"/>
      <c r="H268" s="31"/>
    </row>
    <row r="269" spans="1:8" ht="15.75">
      <c r="A269" s="46" t="s">
        <v>94</v>
      </c>
      <c r="B269" s="40" t="s">
        <v>234</v>
      </c>
      <c r="C269" s="85"/>
      <c r="D269" s="41">
        <f>D271+D270+D272</f>
        <v>12385</v>
      </c>
      <c r="E269" s="41">
        <f>E271+E270+E272</f>
        <v>0</v>
      </c>
      <c r="F269" s="41">
        <f>F271+F270+F272</f>
        <v>12385</v>
      </c>
      <c r="G269" s="31"/>
      <c r="H269" s="31"/>
    </row>
    <row r="270" spans="1:8" ht="63">
      <c r="A270" s="79" t="s">
        <v>22</v>
      </c>
      <c r="B270" s="40" t="s">
        <v>234</v>
      </c>
      <c r="C270" s="32" t="s">
        <v>23</v>
      </c>
      <c r="D270" s="41">
        <f>'2017 год Приложение  5'!E175</f>
        <v>11369</v>
      </c>
      <c r="E270" s="41">
        <f>'2017 год Приложение  5'!F175</f>
        <v>0</v>
      </c>
      <c r="F270" s="41">
        <f>'2017 год Приложение  5'!G175</f>
        <v>11369</v>
      </c>
      <c r="G270" s="31"/>
      <c r="H270" s="31"/>
    </row>
    <row r="271" spans="1:8" ht="31.5">
      <c r="A271" s="46" t="s">
        <v>20</v>
      </c>
      <c r="B271" s="40" t="s">
        <v>234</v>
      </c>
      <c r="C271" s="32" t="s">
        <v>15</v>
      </c>
      <c r="D271" s="41">
        <f>'2017 год Приложение  5'!E176</f>
        <v>992.9</v>
      </c>
      <c r="E271" s="41">
        <f>'2017 год Приложение  5'!F176</f>
        <v>0</v>
      </c>
      <c r="F271" s="41">
        <f>'2017 год Приложение  5'!G176</f>
        <v>992.9</v>
      </c>
      <c r="G271" s="31"/>
      <c r="H271" s="31"/>
    </row>
    <row r="272" spans="1:8" ht="15.75">
      <c r="A272" s="46" t="s">
        <v>16</v>
      </c>
      <c r="B272" s="40" t="s">
        <v>316</v>
      </c>
      <c r="C272" s="32" t="s">
        <v>19</v>
      </c>
      <c r="D272" s="41">
        <f>'2017 год Приложение  5'!E177</f>
        <v>23.1</v>
      </c>
      <c r="E272" s="41">
        <f>'2017 год Приложение  5'!F177</f>
        <v>0</v>
      </c>
      <c r="F272" s="41">
        <f>'2017 год Приложение  5'!G177</f>
        <v>23.1</v>
      </c>
      <c r="G272" s="31"/>
      <c r="H272" s="31"/>
    </row>
    <row r="273" spans="1:8" ht="31.5">
      <c r="A273" s="28" t="s">
        <v>125</v>
      </c>
      <c r="B273" s="13" t="s">
        <v>215</v>
      </c>
      <c r="C273" s="13"/>
      <c r="D273" s="14">
        <f aca="true" t="shared" si="2" ref="D273:F274">D274</f>
        <v>373.5</v>
      </c>
      <c r="E273" s="14">
        <f t="shared" si="2"/>
        <v>0</v>
      </c>
      <c r="F273" s="14">
        <f t="shared" si="2"/>
        <v>373.5</v>
      </c>
      <c r="G273" s="30"/>
      <c r="H273" s="31"/>
    </row>
    <row r="274" spans="1:8" ht="31.5">
      <c r="A274" s="26" t="s">
        <v>47</v>
      </c>
      <c r="B274" s="40" t="s">
        <v>235</v>
      </c>
      <c r="C274" s="25"/>
      <c r="D274" s="24">
        <f t="shared" si="2"/>
        <v>373.5</v>
      </c>
      <c r="E274" s="24">
        <f t="shared" si="2"/>
        <v>0</v>
      </c>
      <c r="F274" s="24">
        <f t="shared" si="2"/>
        <v>373.5</v>
      </c>
      <c r="G274" s="31"/>
      <c r="H274" s="31"/>
    </row>
    <row r="275" spans="1:8" ht="31.5">
      <c r="A275" s="46" t="s">
        <v>20</v>
      </c>
      <c r="B275" s="40" t="s">
        <v>235</v>
      </c>
      <c r="C275" s="40" t="s">
        <v>15</v>
      </c>
      <c r="D275" s="41">
        <f>'2017 год Приложение  5'!E180</f>
        <v>373.5</v>
      </c>
      <c r="E275" s="41">
        <f>'2017 год Приложение  5'!F180</f>
        <v>0</v>
      </c>
      <c r="F275" s="41">
        <f>'2017 год Приложение  5'!G180</f>
        <v>373.5</v>
      </c>
      <c r="G275" s="31"/>
      <c r="H275" s="31"/>
    </row>
    <row r="276" spans="1:8" ht="31.5">
      <c r="A276" s="28" t="s">
        <v>161</v>
      </c>
      <c r="B276" s="13" t="s">
        <v>236</v>
      </c>
      <c r="C276" s="13"/>
      <c r="D276" s="14">
        <f>D279+D277+D281</f>
        <v>150</v>
      </c>
      <c r="E276" s="14">
        <f>E279+E277+E281</f>
        <v>0</v>
      </c>
      <c r="F276" s="14">
        <f>F279+F277+F281</f>
        <v>150</v>
      </c>
      <c r="G276" s="30"/>
      <c r="H276" s="31"/>
    </row>
    <row r="277" spans="1:8" ht="63">
      <c r="A277" s="45" t="s">
        <v>162</v>
      </c>
      <c r="B277" s="40" t="s">
        <v>237</v>
      </c>
      <c r="C277" s="25"/>
      <c r="D277" s="41">
        <f>'2017 год Приложение  5'!E182</f>
        <v>40</v>
      </c>
      <c r="E277" s="41">
        <f>'2017 год Приложение  5'!F182</f>
        <v>0</v>
      </c>
      <c r="F277" s="41">
        <f>'2017 год Приложение  5'!G182</f>
        <v>40</v>
      </c>
      <c r="G277" s="31"/>
      <c r="H277" s="31"/>
    </row>
    <row r="278" spans="1:8" ht="31.5">
      <c r="A278" s="45" t="s">
        <v>20</v>
      </c>
      <c r="B278" s="40" t="s">
        <v>237</v>
      </c>
      <c r="C278" s="25" t="s">
        <v>15</v>
      </c>
      <c r="D278" s="41">
        <f>'2017 год Приложение  5'!E183</f>
        <v>40</v>
      </c>
      <c r="E278" s="41">
        <f>'2017 год Приложение  5'!F183</f>
        <v>0</v>
      </c>
      <c r="F278" s="41">
        <f>'2017 год Приложение  5'!G183</f>
        <v>40</v>
      </c>
      <c r="G278" s="31"/>
      <c r="H278" s="31"/>
    </row>
    <row r="279" spans="1:8" ht="63">
      <c r="A279" s="45" t="s">
        <v>163</v>
      </c>
      <c r="B279" s="40" t="s">
        <v>238</v>
      </c>
      <c r="C279" s="25"/>
      <c r="D279" s="41">
        <f>'2017 год Приложение  5'!E184</f>
        <v>70</v>
      </c>
      <c r="E279" s="41">
        <f>'2017 год Приложение  5'!F184</f>
        <v>0</v>
      </c>
      <c r="F279" s="41">
        <f>'2017 год Приложение  5'!G184</f>
        <v>70</v>
      </c>
      <c r="G279" s="31"/>
      <c r="H279" s="31"/>
    </row>
    <row r="280" spans="1:8" ht="31.5">
      <c r="A280" s="45" t="s">
        <v>20</v>
      </c>
      <c r="B280" s="40" t="s">
        <v>238</v>
      </c>
      <c r="C280" s="25" t="s">
        <v>15</v>
      </c>
      <c r="D280" s="41">
        <f>'2017 год Приложение  5'!E185</f>
        <v>70</v>
      </c>
      <c r="E280" s="41">
        <f>'2017 год Приложение  5'!F185</f>
        <v>0</v>
      </c>
      <c r="F280" s="41">
        <f>'2017 год Приложение  5'!G185</f>
        <v>70</v>
      </c>
      <c r="G280" s="31"/>
      <c r="H280" s="31"/>
    </row>
    <row r="281" spans="1:8" ht="47.25">
      <c r="A281" s="45" t="s">
        <v>164</v>
      </c>
      <c r="B281" s="40" t="s">
        <v>239</v>
      </c>
      <c r="C281" s="25"/>
      <c r="D281" s="41">
        <f>'2017 год Приложение  5'!E186</f>
        <v>40</v>
      </c>
      <c r="E281" s="41">
        <f>'2017 год Приложение  5'!F186</f>
        <v>0</v>
      </c>
      <c r="F281" s="41">
        <f>'2017 год Приложение  5'!G186</f>
        <v>40</v>
      </c>
      <c r="G281" s="31"/>
      <c r="H281" s="31"/>
    </row>
    <row r="282" spans="1:8" ht="31.5">
      <c r="A282" s="45" t="s">
        <v>20</v>
      </c>
      <c r="B282" s="40" t="s">
        <v>239</v>
      </c>
      <c r="C282" s="25" t="s">
        <v>15</v>
      </c>
      <c r="D282" s="41">
        <f>'2017 год Приложение  5'!E187</f>
        <v>40</v>
      </c>
      <c r="E282" s="41">
        <f>'2017 год Приложение  5'!F187</f>
        <v>0</v>
      </c>
      <c r="F282" s="41">
        <f>'2017 год Приложение  5'!G187</f>
        <v>40</v>
      </c>
      <c r="G282" s="31"/>
      <c r="H282" s="31"/>
    </row>
    <row r="283" spans="1:8" ht="31.5">
      <c r="A283" s="34" t="s">
        <v>120</v>
      </c>
      <c r="B283" s="35" t="s">
        <v>268</v>
      </c>
      <c r="C283" s="35" t="s">
        <v>0</v>
      </c>
      <c r="D283" s="36">
        <f>D284+D289+D300</f>
        <v>29873.300000000003</v>
      </c>
      <c r="E283" s="36">
        <f>E284+E289+E300</f>
        <v>0</v>
      </c>
      <c r="F283" s="36">
        <f>F284+F289+F300</f>
        <v>29873.300000000003</v>
      </c>
      <c r="G283" s="30"/>
      <c r="H283" s="31"/>
    </row>
    <row r="284" spans="1:8" ht="31.5">
      <c r="A284" s="12" t="s">
        <v>121</v>
      </c>
      <c r="B284" s="13" t="s">
        <v>269</v>
      </c>
      <c r="C284" s="13" t="s">
        <v>0</v>
      </c>
      <c r="D284" s="14">
        <f>D285+D287</f>
        <v>50</v>
      </c>
      <c r="E284" s="14">
        <f>E285+E287</f>
        <v>0</v>
      </c>
      <c r="F284" s="14">
        <f>F285+F287</f>
        <v>50</v>
      </c>
      <c r="G284" s="30"/>
      <c r="H284" s="31"/>
    </row>
    <row r="285" spans="1:8" ht="63">
      <c r="A285" s="16" t="s">
        <v>76</v>
      </c>
      <c r="B285" s="17" t="s">
        <v>270</v>
      </c>
      <c r="C285" s="9"/>
      <c r="D285" s="10">
        <f>D286</f>
        <v>17</v>
      </c>
      <c r="E285" s="10">
        <f>E286</f>
        <v>0</v>
      </c>
      <c r="F285" s="10">
        <f>F286</f>
        <v>17</v>
      </c>
      <c r="G285" s="31"/>
      <c r="H285" s="31"/>
    </row>
    <row r="286" spans="1:8" ht="31.5">
      <c r="A286" s="46" t="s">
        <v>20</v>
      </c>
      <c r="B286" s="32" t="s">
        <v>270</v>
      </c>
      <c r="C286" s="32" t="s">
        <v>15</v>
      </c>
      <c r="D286" s="42">
        <f>'2017 год Приложение  5'!E191</f>
        <v>17</v>
      </c>
      <c r="E286" s="42">
        <f>'2017 год Приложение  5'!F191</f>
        <v>0</v>
      </c>
      <c r="F286" s="42">
        <f>'2017 год Приложение  5'!G191</f>
        <v>17</v>
      </c>
      <c r="G286" s="31"/>
      <c r="H286" s="31"/>
    </row>
    <row r="287" spans="1:8" ht="31.5">
      <c r="A287" s="46" t="s">
        <v>77</v>
      </c>
      <c r="B287" s="32" t="s">
        <v>271</v>
      </c>
      <c r="C287" s="32"/>
      <c r="D287" s="42">
        <f>D288</f>
        <v>33</v>
      </c>
      <c r="E287" s="42">
        <f>E288</f>
        <v>0</v>
      </c>
      <c r="F287" s="42">
        <f>F288</f>
        <v>33</v>
      </c>
      <c r="G287" s="31"/>
      <c r="H287" s="31"/>
    </row>
    <row r="288" spans="1:8" ht="63">
      <c r="A288" s="79" t="s">
        <v>22</v>
      </c>
      <c r="B288" s="32" t="s">
        <v>271</v>
      </c>
      <c r="C288" s="32" t="s">
        <v>23</v>
      </c>
      <c r="D288" s="42">
        <f>'2017 год Приложение  5'!E193</f>
        <v>33</v>
      </c>
      <c r="E288" s="42">
        <f>'2017 год Приложение  5'!F193</f>
        <v>0</v>
      </c>
      <c r="F288" s="42">
        <f>'2017 год Приложение  5'!G193</f>
        <v>33</v>
      </c>
      <c r="G288" s="31"/>
      <c r="H288" s="31"/>
    </row>
    <row r="289" spans="1:8" ht="47.25">
      <c r="A289" s="12" t="s">
        <v>122</v>
      </c>
      <c r="B289" s="13" t="s">
        <v>217</v>
      </c>
      <c r="C289" s="13" t="s">
        <v>0</v>
      </c>
      <c r="D289" s="14">
        <f>D290+D292+D294+D296+D298</f>
        <v>29723.300000000003</v>
      </c>
      <c r="E289" s="14">
        <f>E290+E292+E294+E296+E298</f>
        <v>0</v>
      </c>
      <c r="F289" s="14">
        <f>F290+F292+F294+F296+F298</f>
        <v>29723.300000000003</v>
      </c>
      <c r="G289" s="30"/>
      <c r="H289" s="31"/>
    </row>
    <row r="290" spans="1:8" ht="78.75">
      <c r="A290" s="16" t="s">
        <v>48</v>
      </c>
      <c r="B290" s="17" t="s">
        <v>272</v>
      </c>
      <c r="C290" s="17"/>
      <c r="D290" s="19">
        <f>D291</f>
        <v>2800.2</v>
      </c>
      <c r="E290" s="19">
        <f>E291</f>
        <v>0</v>
      </c>
      <c r="F290" s="19">
        <f>F291</f>
        <v>2800.2</v>
      </c>
      <c r="G290" s="31"/>
      <c r="H290" s="31"/>
    </row>
    <row r="291" spans="1:8" ht="15.75">
      <c r="A291" s="46" t="s">
        <v>38</v>
      </c>
      <c r="B291" s="17" t="s">
        <v>272</v>
      </c>
      <c r="C291" s="32" t="s">
        <v>24</v>
      </c>
      <c r="D291" s="42">
        <f>'2017 год Приложение  5'!E348</f>
        <v>2800.2</v>
      </c>
      <c r="E291" s="42">
        <f>'2017 год Приложение  5'!F348</f>
        <v>0</v>
      </c>
      <c r="F291" s="42">
        <f>'2017 год Приложение  5'!G348</f>
        <v>2800.2</v>
      </c>
      <c r="G291" s="31"/>
      <c r="H291" s="31"/>
    </row>
    <row r="292" spans="1:8" ht="110.25">
      <c r="A292" s="86" t="s">
        <v>97</v>
      </c>
      <c r="B292" s="17" t="s">
        <v>277</v>
      </c>
      <c r="C292" s="17"/>
      <c r="D292" s="42">
        <f>D293</f>
        <v>23588.7</v>
      </c>
      <c r="E292" s="42">
        <f>E293</f>
        <v>0</v>
      </c>
      <c r="F292" s="42">
        <f>F293</f>
        <v>23588.7</v>
      </c>
      <c r="G292" s="31"/>
      <c r="H292" s="31"/>
    </row>
    <row r="293" spans="1:8" ht="31.5">
      <c r="A293" s="26" t="s">
        <v>40</v>
      </c>
      <c r="B293" s="17" t="s">
        <v>277</v>
      </c>
      <c r="C293" s="47" t="s">
        <v>35</v>
      </c>
      <c r="D293" s="42">
        <f>'2017 год Приложение  5'!E196</f>
        <v>23588.7</v>
      </c>
      <c r="E293" s="42">
        <f>'2017 год Приложение  5'!F196</f>
        <v>0</v>
      </c>
      <c r="F293" s="42">
        <f>'2017 год Приложение  5'!G196</f>
        <v>23588.7</v>
      </c>
      <c r="G293" s="31"/>
      <c r="H293" s="31"/>
    </row>
    <row r="294" spans="1:8" ht="63">
      <c r="A294" s="26" t="s">
        <v>99</v>
      </c>
      <c r="B294" s="17" t="s">
        <v>276</v>
      </c>
      <c r="C294" s="47"/>
      <c r="D294" s="42">
        <f>D295</f>
        <v>2234.3999999999996</v>
      </c>
      <c r="E294" s="42">
        <f>E295</f>
        <v>0</v>
      </c>
      <c r="F294" s="42">
        <f>F295</f>
        <v>2234.3999999999996</v>
      </c>
      <c r="G294" s="31"/>
      <c r="H294" s="31"/>
    </row>
    <row r="295" spans="1:8" ht="15.75">
      <c r="A295" s="45" t="s">
        <v>38</v>
      </c>
      <c r="B295" s="17" t="s">
        <v>276</v>
      </c>
      <c r="C295" s="47" t="s">
        <v>24</v>
      </c>
      <c r="D295" s="42">
        <f>'2017 год Приложение  5'!E198</f>
        <v>2234.3999999999996</v>
      </c>
      <c r="E295" s="42">
        <f>'2017 год Приложение  5'!F198</f>
        <v>0</v>
      </c>
      <c r="F295" s="42">
        <f>'2017 год Приложение  5'!G198</f>
        <v>2234.3999999999996</v>
      </c>
      <c r="G295" s="31"/>
      <c r="H295" s="31"/>
    </row>
    <row r="296" spans="1:8" ht="31.5" hidden="1">
      <c r="A296" s="23" t="s">
        <v>49</v>
      </c>
      <c r="B296" s="17" t="s">
        <v>218</v>
      </c>
      <c r="C296" s="17"/>
      <c r="D296" s="42">
        <f>D297</f>
        <v>1100</v>
      </c>
      <c r="E296" s="42">
        <f>E297</f>
        <v>-1100</v>
      </c>
      <c r="F296" s="42">
        <f>F297</f>
        <v>0</v>
      </c>
      <c r="G296" s="31"/>
      <c r="H296" s="31"/>
    </row>
    <row r="297" spans="1:8" ht="15.75" hidden="1">
      <c r="A297" s="45" t="s">
        <v>38</v>
      </c>
      <c r="B297" s="17" t="s">
        <v>219</v>
      </c>
      <c r="C297" s="47" t="s">
        <v>24</v>
      </c>
      <c r="D297" s="42">
        <f>'2017 год Приложение  5'!E200</f>
        <v>1100</v>
      </c>
      <c r="E297" s="42">
        <f>'2017 год Приложение  5'!F200</f>
        <v>-1100</v>
      </c>
      <c r="F297" s="42">
        <f>'2017 год Приложение  5'!G200</f>
        <v>0</v>
      </c>
      <c r="G297" s="31"/>
      <c r="H297" s="31"/>
    </row>
    <row r="298" spans="1:8" ht="47.25">
      <c r="A298" s="45" t="s">
        <v>385</v>
      </c>
      <c r="B298" s="17" t="s">
        <v>356</v>
      </c>
      <c r="C298" s="47"/>
      <c r="D298" s="42">
        <f>'2017 год Приложение  5'!E201</f>
        <v>0</v>
      </c>
      <c r="E298" s="42">
        <f>'2017 год Приложение  5'!F201</f>
        <v>1100</v>
      </c>
      <c r="F298" s="42">
        <f>'2017 год Приложение  5'!G201</f>
        <v>1100</v>
      </c>
      <c r="G298" s="31"/>
      <c r="H298" s="31"/>
    </row>
    <row r="299" spans="1:8" ht="15.75">
      <c r="A299" s="45" t="s">
        <v>38</v>
      </c>
      <c r="B299" s="17" t="s">
        <v>356</v>
      </c>
      <c r="C299" s="47" t="s">
        <v>24</v>
      </c>
      <c r="D299" s="42">
        <f>'2017 год Приложение  5'!E202</f>
        <v>0</v>
      </c>
      <c r="E299" s="42">
        <f>'2017 год Приложение  5'!F202</f>
        <v>1100</v>
      </c>
      <c r="F299" s="42">
        <f>'2017 год Приложение  5'!G202</f>
        <v>1100</v>
      </c>
      <c r="G299" s="31"/>
      <c r="H299" s="31"/>
    </row>
    <row r="300" spans="1:8" ht="31.5">
      <c r="A300" s="12" t="s">
        <v>123</v>
      </c>
      <c r="B300" s="13" t="s">
        <v>273</v>
      </c>
      <c r="C300" s="13" t="s">
        <v>0</v>
      </c>
      <c r="D300" s="14">
        <f>D301+D303+D305</f>
        <v>100</v>
      </c>
      <c r="E300" s="14">
        <f>E301+E303+E305</f>
        <v>0</v>
      </c>
      <c r="F300" s="14">
        <f>F301+F303+F305</f>
        <v>100</v>
      </c>
      <c r="G300" s="30"/>
      <c r="H300" s="31"/>
    </row>
    <row r="301" spans="1:8" ht="31.5">
      <c r="A301" s="16" t="s">
        <v>50</v>
      </c>
      <c r="B301" s="17" t="s">
        <v>274</v>
      </c>
      <c r="C301" s="17"/>
      <c r="D301" s="19">
        <f>D302</f>
        <v>80</v>
      </c>
      <c r="E301" s="19">
        <f>E302</f>
        <v>0</v>
      </c>
      <c r="F301" s="19">
        <f>F302</f>
        <v>80</v>
      </c>
      <c r="G301" s="31"/>
      <c r="H301" s="31"/>
    </row>
    <row r="302" spans="1:8" ht="31.5">
      <c r="A302" s="95" t="s">
        <v>17</v>
      </c>
      <c r="B302" s="17" t="s">
        <v>274</v>
      </c>
      <c r="C302" s="32" t="s">
        <v>18</v>
      </c>
      <c r="D302" s="42">
        <f>'2017 год Приложение  5'!E205</f>
        <v>80</v>
      </c>
      <c r="E302" s="42">
        <f>'2017 год Приложение  5'!F205</f>
        <v>0</v>
      </c>
      <c r="F302" s="42">
        <f>'2017 год Приложение  5'!G205</f>
        <v>80</v>
      </c>
      <c r="G302" s="31"/>
      <c r="H302" s="31"/>
    </row>
    <row r="303" spans="1:8" ht="31.5" hidden="1">
      <c r="A303" s="16" t="s">
        <v>51</v>
      </c>
      <c r="B303" s="17" t="s">
        <v>275</v>
      </c>
      <c r="C303" s="17"/>
      <c r="D303" s="19">
        <f>D304</f>
        <v>20</v>
      </c>
      <c r="E303" s="19">
        <f>E304</f>
        <v>-20</v>
      </c>
      <c r="F303" s="19">
        <f>F304</f>
        <v>0</v>
      </c>
      <c r="G303" s="31"/>
      <c r="H303" s="31"/>
    </row>
    <row r="304" spans="1:8" ht="31.5" hidden="1">
      <c r="A304" s="89" t="s">
        <v>17</v>
      </c>
      <c r="B304" s="17" t="s">
        <v>275</v>
      </c>
      <c r="C304" s="47" t="s">
        <v>18</v>
      </c>
      <c r="D304" s="42">
        <f>'2017 год Приложение  5'!E207</f>
        <v>20</v>
      </c>
      <c r="E304" s="42">
        <v>-20</v>
      </c>
      <c r="F304" s="42">
        <f>'2017 год Приложение  5'!G207</f>
        <v>0</v>
      </c>
      <c r="G304" s="31"/>
      <c r="H304" s="31"/>
    </row>
    <row r="305" spans="1:8" ht="47.25">
      <c r="A305" s="16" t="s">
        <v>386</v>
      </c>
      <c r="B305" s="17" t="s">
        <v>359</v>
      </c>
      <c r="C305" s="17"/>
      <c r="D305" s="19">
        <f>D306</f>
        <v>0</v>
      </c>
      <c r="E305" s="19">
        <f>E306</f>
        <v>20</v>
      </c>
      <c r="F305" s="19">
        <f>F306</f>
        <v>20</v>
      </c>
      <c r="G305" s="31"/>
      <c r="H305" s="31"/>
    </row>
    <row r="306" spans="1:8" ht="31.5">
      <c r="A306" s="89" t="s">
        <v>17</v>
      </c>
      <c r="B306" s="17" t="s">
        <v>359</v>
      </c>
      <c r="C306" s="47" t="s">
        <v>18</v>
      </c>
      <c r="D306" s="42">
        <f>'2017 год Приложение  5'!E209</f>
        <v>0</v>
      </c>
      <c r="E306" s="42">
        <v>20</v>
      </c>
      <c r="F306" s="42">
        <f>'2017 год Приложение  5'!G209</f>
        <v>20</v>
      </c>
      <c r="G306" s="31"/>
      <c r="H306" s="31"/>
    </row>
    <row r="307" spans="1:8" ht="15.75">
      <c r="A307" s="37" t="s">
        <v>42</v>
      </c>
      <c r="B307" s="38" t="s">
        <v>176</v>
      </c>
      <c r="C307" s="38" t="s">
        <v>0</v>
      </c>
      <c r="D307" s="39">
        <f>D308+D310+D314+D318+D332+D334+D336+D338+D340+D342+D344+D346+D348+D354+D350+D352+D330+D320+D322+D324+D328+D326</f>
        <v>50266.100000000006</v>
      </c>
      <c r="E307" s="39">
        <f>E308+E310+E314+E318+E332+E334+E336+E338+E340+E342+E344+E346+E348+E354+E350+E352+E330+E320+E322+E324+E328+E326</f>
        <v>285.5</v>
      </c>
      <c r="F307" s="39">
        <f>F308+F310+F314+F318+F332+F334+F336+F338+F340+F342+F344+F346+F348+F354+F350+F352+F330+F320+F322+F324+F328+F326</f>
        <v>50551.600000000006</v>
      </c>
      <c r="G307" s="30"/>
      <c r="H307" s="31"/>
    </row>
    <row r="308" spans="1:8" ht="31.5">
      <c r="A308" s="27" t="s">
        <v>355</v>
      </c>
      <c r="B308" s="47" t="s">
        <v>188</v>
      </c>
      <c r="C308" s="25"/>
      <c r="D308" s="48">
        <f>D309</f>
        <v>1157.1</v>
      </c>
      <c r="E308" s="48">
        <f>E309</f>
        <v>0</v>
      </c>
      <c r="F308" s="48">
        <f>F309</f>
        <v>1157.1</v>
      </c>
      <c r="G308" s="31"/>
      <c r="H308" s="31"/>
    </row>
    <row r="309" spans="1:8" ht="63">
      <c r="A309" s="49" t="s">
        <v>22</v>
      </c>
      <c r="B309" s="47" t="s">
        <v>188</v>
      </c>
      <c r="C309" s="25" t="s">
        <v>23</v>
      </c>
      <c r="D309" s="48">
        <f>'2017 год Приложение  5'!E16</f>
        <v>1157.1</v>
      </c>
      <c r="E309" s="48">
        <f>'2017 год Приложение  5'!F16</f>
        <v>0</v>
      </c>
      <c r="F309" s="48">
        <f>'2017 год Приложение  5'!G16</f>
        <v>1157.1</v>
      </c>
      <c r="G309" s="31"/>
      <c r="H309" s="31"/>
    </row>
    <row r="310" spans="1:8" ht="31.5">
      <c r="A310" s="49" t="s">
        <v>43</v>
      </c>
      <c r="B310" s="47" t="s">
        <v>189</v>
      </c>
      <c r="C310" s="47" t="s">
        <v>0</v>
      </c>
      <c r="D310" s="48">
        <f>D312+D311+D313</f>
        <v>499.99999999999994</v>
      </c>
      <c r="E310" s="48">
        <f>E312+E311+E313</f>
        <v>0</v>
      </c>
      <c r="F310" s="48">
        <f>F312+F311+F313</f>
        <v>499.99999999999994</v>
      </c>
      <c r="G310" s="31"/>
      <c r="H310" s="31"/>
    </row>
    <row r="311" spans="1:8" ht="63">
      <c r="A311" s="63" t="s">
        <v>22</v>
      </c>
      <c r="B311" s="47" t="s">
        <v>189</v>
      </c>
      <c r="C311" s="47" t="s">
        <v>23</v>
      </c>
      <c r="D311" s="48">
        <f>'2017 год Приложение  5'!E18</f>
        <v>100.4</v>
      </c>
      <c r="E311" s="48">
        <f>'2017 год Приложение  5'!F18</f>
        <v>0</v>
      </c>
      <c r="F311" s="48">
        <f>'2017 год Приложение  5'!G18</f>
        <v>100.4</v>
      </c>
      <c r="G311" s="31"/>
      <c r="H311" s="31"/>
    </row>
    <row r="312" spans="1:8" ht="31.5">
      <c r="A312" s="50" t="s">
        <v>20</v>
      </c>
      <c r="B312" s="47" t="s">
        <v>189</v>
      </c>
      <c r="C312" s="47" t="s">
        <v>15</v>
      </c>
      <c r="D312" s="48">
        <f>'2017 год Приложение  5'!E19</f>
        <v>396.4</v>
      </c>
      <c r="E312" s="48">
        <f>'2017 год Приложение  5'!F19</f>
        <v>0</v>
      </c>
      <c r="F312" s="48">
        <f>'2017 год Приложение  5'!G19</f>
        <v>396.4</v>
      </c>
      <c r="G312" s="31"/>
      <c r="H312" s="31"/>
    </row>
    <row r="313" spans="1:8" ht="15.75">
      <c r="A313" s="50" t="s">
        <v>16</v>
      </c>
      <c r="B313" s="47" t="s">
        <v>189</v>
      </c>
      <c r="C313" s="47" t="s">
        <v>19</v>
      </c>
      <c r="D313" s="48">
        <f>'2017 год Приложение  5'!E20</f>
        <v>3.2</v>
      </c>
      <c r="E313" s="48">
        <f>'2017 год Приложение  5'!F20</f>
        <v>0</v>
      </c>
      <c r="F313" s="48">
        <f>'2017 год Приложение  5'!G20</f>
        <v>3.2</v>
      </c>
      <c r="G313" s="31"/>
      <c r="H313" s="31"/>
    </row>
    <row r="314" spans="1:8" ht="31.5">
      <c r="A314" s="49" t="s">
        <v>44</v>
      </c>
      <c r="B314" s="47" t="s">
        <v>187</v>
      </c>
      <c r="C314" s="47" t="s">
        <v>0</v>
      </c>
      <c r="D314" s="48">
        <f>D315+D316+D317</f>
        <v>2342.9</v>
      </c>
      <c r="E314" s="48">
        <f>E315+E316+E317</f>
        <v>0</v>
      </c>
      <c r="F314" s="48">
        <f>F315+F316+F317</f>
        <v>2342.9</v>
      </c>
      <c r="G314" s="31"/>
      <c r="H314" s="31"/>
    </row>
    <row r="315" spans="1:8" ht="63">
      <c r="A315" s="49" t="s">
        <v>22</v>
      </c>
      <c r="B315" s="47" t="s">
        <v>187</v>
      </c>
      <c r="C315" s="47" t="s">
        <v>23</v>
      </c>
      <c r="D315" s="48">
        <f>'2017 год Приложение  5'!E22</f>
        <v>2077.9</v>
      </c>
      <c r="E315" s="48">
        <f>'2017 год Приложение  5'!F22</f>
        <v>0</v>
      </c>
      <c r="F315" s="48">
        <f>'2017 год Приложение  5'!G22</f>
        <v>2077.9</v>
      </c>
      <c r="G315" s="31"/>
      <c r="H315" s="31"/>
    </row>
    <row r="316" spans="1:8" ht="31.5">
      <c r="A316" s="50" t="s">
        <v>20</v>
      </c>
      <c r="B316" s="47" t="s">
        <v>187</v>
      </c>
      <c r="C316" s="25" t="s">
        <v>15</v>
      </c>
      <c r="D316" s="48">
        <f>'2017 год Приложение  5'!E23</f>
        <v>263.1</v>
      </c>
      <c r="E316" s="48">
        <f>'2017 год Приложение  5'!F23</f>
        <v>0</v>
      </c>
      <c r="F316" s="48">
        <f>'2017 год Приложение  5'!G23</f>
        <v>263.1</v>
      </c>
      <c r="G316" s="31"/>
      <c r="H316" s="31"/>
    </row>
    <row r="317" spans="1:8" ht="15.75">
      <c r="A317" s="50" t="s">
        <v>16</v>
      </c>
      <c r="B317" s="47" t="s">
        <v>187</v>
      </c>
      <c r="C317" s="25" t="s">
        <v>19</v>
      </c>
      <c r="D317" s="48">
        <f>'2017 год Приложение  5'!E24</f>
        <v>1.9</v>
      </c>
      <c r="E317" s="48">
        <f>'2017 год Приложение  5'!F24</f>
        <v>0</v>
      </c>
      <c r="F317" s="48">
        <f>'2017 год Приложение  5'!G24</f>
        <v>1.9</v>
      </c>
      <c r="G317" s="31"/>
      <c r="H317" s="31"/>
    </row>
    <row r="318" spans="1:8" ht="31.5">
      <c r="A318" s="26" t="s">
        <v>91</v>
      </c>
      <c r="B318" s="47" t="s">
        <v>185</v>
      </c>
      <c r="C318" s="78"/>
      <c r="D318" s="48">
        <f>D319</f>
        <v>17113.3</v>
      </c>
      <c r="E318" s="48">
        <f>E319</f>
        <v>0</v>
      </c>
      <c r="F318" s="48">
        <f>F319</f>
        <v>17113.3</v>
      </c>
      <c r="G318" s="31"/>
      <c r="H318" s="31"/>
    </row>
    <row r="319" spans="1:8" ht="15.75">
      <c r="A319" s="52" t="s">
        <v>16</v>
      </c>
      <c r="B319" s="47" t="s">
        <v>185</v>
      </c>
      <c r="C319" s="47" t="s">
        <v>19</v>
      </c>
      <c r="D319" s="48">
        <f>'2017 год Приложение  5'!E212</f>
        <v>17113.3</v>
      </c>
      <c r="E319" s="48">
        <f>'2017 год Приложение  5'!F212</f>
        <v>0</v>
      </c>
      <c r="F319" s="48">
        <f>'2017 год Приложение  5'!G212</f>
        <v>17113.3</v>
      </c>
      <c r="G319" s="31"/>
      <c r="H319" s="31"/>
    </row>
    <row r="320" spans="1:8" ht="63">
      <c r="A320" s="79" t="s">
        <v>365</v>
      </c>
      <c r="B320" s="32" t="s">
        <v>366</v>
      </c>
      <c r="C320" s="32"/>
      <c r="D320" s="48">
        <f>D321</f>
        <v>0</v>
      </c>
      <c r="E320" s="48">
        <f>E321</f>
        <v>11.9</v>
      </c>
      <c r="F320" s="48">
        <f>F321</f>
        <v>11.9</v>
      </c>
      <c r="G320" s="31"/>
      <c r="H320" s="31"/>
    </row>
    <row r="321" spans="1:8" ht="31.5">
      <c r="A321" s="79" t="s">
        <v>20</v>
      </c>
      <c r="B321" s="32" t="s">
        <v>366</v>
      </c>
      <c r="C321" s="32" t="s">
        <v>15</v>
      </c>
      <c r="D321" s="48">
        <f>'2017 год Приложение  5'!E358</f>
        <v>0</v>
      </c>
      <c r="E321" s="48">
        <f>'2017 год Приложение  5'!F358</f>
        <v>11.9</v>
      </c>
      <c r="F321" s="48">
        <f>D321+E321</f>
        <v>11.9</v>
      </c>
      <c r="G321" s="31"/>
      <c r="H321" s="31"/>
    </row>
    <row r="322" spans="1:8" ht="63">
      <c r="A322" s="52" t="s">
        <v>361</v>
      </c>
      <c r="B322" s="47" t="s">
        <v>362</v>
      </c>
      <c r="C322" s="47"/>
      <c r="D322" s="48">
        <f>D323</f>
        <v>0</v>
      </c>
      <c r="E322" s="48">
        <f>E323</f>
        <v>8.6</v>
      </c>
      <c r="F322" s="48">
        <f>F323</f>
        <v>8.6</v>
      </c>
      <c r="G322" s="31"/>
      <c r="H322" s="31"/>
    </row>
    <row r="323" spans="1:8" ht="31.5">
      <c r="A323" s="52" t="s">
        <v>20</v>
      </c>
      <c r="B323" s="47" t="s">
        <v>362</v>
      </c>
      <c r="C323" s="47" t="s">
        <v>15</v>
      </c>
      <c r="D323" s="48">
        <f>'2017 год Приложение  5'!E214</f>
        <v>0</v>
      </c>
      <c r="E323" s="48">
        <f>'2017 год Приложение  5'!F214</f>
        <v>8.6</v>
      </c>
      <c r="F323" s="48">
        <f>D323+E323</f>
        <v>8.6</v>
      </c>
      <c r="G323" s="31"/>
      <c r="H323" s="31"/>
    </row>
    <row r="324" spans="1:8" ht="78.75">
      <c r="A324" s="52" t="s">
        <v>363</v>
      </c>
      <c r="B324" s="47" t="s">
        <v>364</v>
      </c>
      <c r="C324" s="47"/>
      <c r="D324" s="48">
        <f>D325</f>
        <v>0</v>
      </c>
      <c r="E324" s="48">
        <f>E325</f>
        <v>6.6</v>
      </c>
      <c r="F324" s="48">
        <f>F325</f>
        <v>6.6</v>
      </c>
      <c r="G324" s="31"/>
      <c r="H324" s="31"/>
    </row>
    <row r="325" spans="1:8" ht="31.5">
      <c r="A325" s="52" t="s">
        <v>20</v>
      </c>
      <c r="B325" s="47" t="s">
        <v>364</v>
      </c>
      <c r="C325" s="47" t="s">
        <v>15</v>
      </c>
      <c r="D325" s="48">
        <f>'2017 год Приложение  5'!E216</f>
        <v>0</v>
      </c>
      <c r="E325" s="48">
        <f>'2017 год Приложение  5'!F216</f>
        <v>6.6</v>
      </c>
      <c r="F325" s="48">
        <f>D325+E325</f>
        <v>6.6</v>
      </c>
      <c r="G325" s="31"/>
      <c r="H325" s="31"/>
    </row>
    <row r="326" spans="1:8" ht="78.75">
      <c r="A326" s="52" t="s">
        <v>405</v>
      </c>
      <c r="B326" s="47" t="s">
        <v>404</v>
      </c>
      <c r="C326" s="47"/>
      <c r="D326" s="48">
        <f>D327</f>
        <v>0</v>
      </c>
      <c r="E326" s="48">
        <f>E327</f>
        <v>60</v>
      </c>
      <c r="F326" s="48">
        <f>F327</f>
        <v>60</v>
      </c>
      <c r="G326" s="31"/>
      <c r="H326" s="31"/>
    </row>
    <row r="327" spans="1:8" ht="15.75">
      <c r="A327" s="51" t="s">
        <v>58</v>
      </c>
      <c r="B327" s="47" t="s">
        <v>404</v>
      </c>
      <c r="C327" s="47" t="s">
        <v>59</v>
      </c>
      <c r="D327" s="48"/>
      <c r="E327" s="48">
        <f>'2017 год Приложение  5'!F218</f>
        <v>60</v>
      </c>
      <c r="F327" s="48">
        <f>D327+E327</f>
        <v>60</v>
      </c>
      <c r="G327" s="31"/>
      <c r="H327" s="31"/>
    </row>
    <row r="328" spans="1:8" ht="31.5">
      <c r="A328" s="52" t="s">
        <v>395</v>
      </c>
      <c r="B328" s="47" t="s">
        <v>407</v>
      </c>
      <c r="C328" s="78"/>
      <c r="D328" s="48">
        <f>D329</f>
        <v>0</v>
      </c>
      <c r="E328" s="48">
        <f>E329</f>
        <v>198.4</v>
      </c>
      <c r="F328" s="48">
        <f>F329</f>
        <v>198.4</v>
      </c>
      <c r="G328" s="31"/>
      <c r="H328" s="31"/>
    </row>
    <row r="329" spans="1:8" ht="31.5">
      <c r="A329" s="79" t="s">
        <v>20</v>
      </c>
      <c r="B329" s="47" t="s">
        <v>407</v>
      </c>
      <c r="C329" s="47" t="s">
        <v>15</v>
      </c>
      <c r="D329" s="48">
        <f>'2017 год Приложение  5'!E220</f>
        <v>0</v>
      </c>
      <c r="E329" s="48">
        <f>'2017 год Приложение  5'!F220</f>
        <v>198.4</v>
      </c>
      <c r="F329" s="48">
        <f>D329+E329</f>
        <v>198.4</v>
      </c>
      <c r="G329" s="31"/>
      <c r="H329" s="31"/>
    </row>
    <row r="330" spans="1:8" ht="47.25">
      <c r="A330" s="62" t="s">
        <v>337</v>
      </c>
      <c r="B330" s="47" t="s">
        <v>336</v>
      </c>
      <c r="C330" s="47"/>
      <c r="D330" s="48">
        <f>'2017 год Приложение  5'!E221</f>
        <v>300</v>
      </c>
      <c r="E330" s="48">
        <f>'2017 год Приложение  5'!F221</f>
        <v>0</v>
      </c>
      <c r="F330" s="48">
        <f>'2017 год Приложение  5'!G221</f>
        <v>300</v>
      </c>
      <c r="G330" s="31"/>
      <c r="H330" s="31"/>
    </row>
    <row r="331" spans="1:8" ht="31.5">
      <c r="A331" s="52" t="s">
        <v>20</v>
      </c>
      <c r="B331" s="47" t="s">
        <v>336</v>
      </c>
      <c r="C331" s="25" t="s">
        <v>15</v>
      </c>
      <c r="D331" s="48">
        <f>'2017 год Приложение  5'!E222</f>
        <v>300</v>
      </c>
      <c r="E331" s="48">
        <f>'2017 год Приложение  5'!F222</f>
        <v>0</v>
      </c>
      <c r="F331" s="48">
        <f>'2017 год Приложение  5'!G222</f>
        <v>300</v>
      </c>
      <c r="G331" s="31"/>
      <c r="H331" s="31"/>
    </row>
    <row r="332" spans="1:8" ht="31.5">
      <c r="A332" s="26" t="s">
        <v>64</v>
      </c>
      <c r="B332" s="47" t="s">
        <v>174</v>
      </c>
      <c r="C332" s="175"/>
      <c r="D332" s="174">
        <f>D333</f>
        <v>1167.8999999999999</v>
      </c>
      <c r="E332" s="174">
        <f>E333</f>
        <v>0</v>
      </c>
      <c r="F332" s="174">
        <f>F333</f>
        <v>1167.8999999999999</v>
      </c>
      <c r="G332" s="31"/>
      <c r="H332" s="31"/>
    </row>
    <row r="333" spans="1:8" ht="15.75">
      <c r="A333" s="51" t="s">
        <v>58</v>
      </c>
      <c r="B333" s="47" t="s">
        <v>174</v>
      </c>
      <c r="C333" s="47" t="s">
        <v>59</v>
      </c>
      <c r="D333" s="48">
        <f>'2017 год Приложение  5'!E360</f>
        <v>1167.8999999999999</v>
      </c>
      <c r="E333" s="48">
        <f>'2017 год Приложение  5'!F360</f>
        <v>0</v>
      </c>
      <c r="F333" s="48">
        <f>'2017 год Приложение  5'!G360</f>
        <v>1167.8999999999999</v>
      </c>
      <c r="G333" s="31"/>
      <c r="H333" s="31"/>
    </row>
    <row r="334" spans="1:8" ht="47.25">
      <c r="A334" s="52" t="s">
        <v>63</v>
      </c>
      <c r="B334" s="47" t="s">
        <v>175</v>
      </c>
      <c r="C334" s="25"/>
      <c r="D334" s="48">
        <f>D335</f>
        <v>133.2</v>
      </c>
      <c r="E334" s="48">
        <f>E335</f>
        <v>0</v>
      </c>
      <c r="F334" s="48">
        <f>F335</f>
        <v>133.2</v>
      </c>
      <c r="G334" s="31"/>
      <c r="H334" s="31"/>
    </row>
    <row r="335" spans="1:8" ht="15.75">
      <c r="A335" s="51" t="s">
        <v>58</v>
      </c>
      <c r="B335" s="47" t="s">
        <v>175</v>
      </c>
      <c r="C335" s="47" t="s">
        <v>59</v>
      </c>
      <c r="D335" s="48">
        <f>'2017 год Приложение  5'!E362</f>
        <v>133.2</v>
      </c>
      <c r="E335" s="48">
        <f>'2017 год Приложение  5'!F362</f>
        <v>0</v>
      </c>
      <c r="F335" s="48">
        <f>'2017 год Приложение  5'!G362</f>
        <v>133.2</v>
      </c>
      <c r="G335" s="31"/>
      <c r="H335" s="31"/>
    </row>
    <row r="336" spans="1:8" ht="63">
      <c r="A336" s="52" t="s">
        <v>351</v>
      </c>
      <c r="B336" s="47" t="s">
        <v>344</v>
      </c>
      <c r="C336" s="47"/>
      <c r="D336" s="48">
        <f>D337</f>
        <v>1124.1</v>
      </c>
      <c r="E336" s="48">
        <f>E337</f>
        <v>0</v>
      </c>
      <c r="F336" s="48">
        <f>F337</f>
        <v>1124.1</v>
      </c>
      <c r="G336" s="31"/>
      <c r="H336" s="31"/>
    </row>
    <row r="337" spans="1:8" ht="31.5">
      <c r="A337" s="98" t="s">
        <v>17</v>
      </c>
      <c r="B337" s="47" t="s">
        <v>344</v>
      </c>
      <c r="C337" s="47" t="s">
        <v>18</v>
      </c>
      <c r="D337" s="48">
        <f>'2017 год Приложение  5'!E263</f>
        <v>1124.1</v>
      </c>
      <c r="E337" s="48">
        <f>'2017 год Приложение  5'!F263</f>
        <v>0</v>
      </c>
      <c r="F337" s="48">
        <f>'2017 год Приложение  5'!G263</f>
        <v>1124.1</v>
      </c>
      <c r="G337" s="31"/>
      <c r="H337" s="31"/>
    </row>
    <row r="338" spans="1:8" ht="47.25">
      <c r="A338" s="52" t="s">
        <v>92</v>
      </c>
      <c r="B338" s="47" t="s">
        <v>186</v>
      </c>
      <c r="C338" s="47"/>
      <c r="D338" s="48">
        <f>D339</f>
        <v>607.2</v>
      </c>
      <c r="E338" s="48">
        <f>E339</f>
        <v>0</v>
      </c>
      <c r="F338" s="48">
        <f>F339</f>
        <v>607.2</v>
      </c>
      <c r="G338" s="31"/>
      <c r="H338" s="31"/>
    </row>
    <row r="339" spans="1:8" ht="15.75">
      <c r="A339" s="52" t="s">
        <v>38</v>
      </c>
      <c r="B339" s="47" t="s">
        <v>186</v>
      </c>
      <c r="C339" s="47" t="s">
        <v>24</v>
      </c>
      <c r="D339" s="48">
        <f>'2017 год Приложение  5'!E224</f>
        <v>607.2</v>
      </c>
      <c r="E339" s="48">
        <f>'2017 год Приложение  5'!F224</f>
        <v>0</v>
      </c>
      <c r="F339" s="48">
        <f>'2017 год Приложение  5'!G224</f>
        <v>607.2</v>
      </c>
      <c r="G339" s="31"/>
      <c r="H339" s="31"/>
    </row>
    <row r="340" spans="1:8" ht="78.75">
      <c r="A340" s="103" t="s">
        <v>352</v>
      </c>
      <c r="B340" s="57" t="s">
        <v>179</v>
      </c>
      <c r="C340" s="58"/>
      <c r="D340" s="54">
        <f>D341</f>
        <v>3</v>
      </c>
      <c r="E340" s="54">
        <f>E341</f>
        <v>0</v>
      </c>
      <c r="F340" s="54">
        <f>F341</f>
        <v>3</v>
      </c>
      <c r="G340" s="31"/>
      <c r="H340" s="31"/>
    </row>
    <row r="341" spans="1:8" ht="31.5">
      <c r="A341" s="62" t="s">
        <v>20</v>
      </c>
      <c r="B341" s="57" t="s">
        <v>179</v>
      </c>
      <c r="C341" s="58">
        <v>200</v>
      </c>
      <c r="D341" s="48">
        <f>'2017 год Приложение  5'!E364</f>
        <v>3</v>
      </c>
      <c r="E341" s="48">
        <f>'2017 год Приложение  5'!F364</f>
        <v>0</v>
      </c>
      <c r="F341" s="48">
        <f>'2017 год Приложение  5'!G364</f>
        <v>3</v>
      </c>
      <c r="G341" s="31"/>
      <c r="H341" s="31"/>
    </row>
    <row r="342" spans="1:8" ht="157.5">
      <c r="A342" s="99" t="s">
        <v>353</v>
      </c>
      <c r="B342" s="132" t="s">
        <v>180</v>
      </c>
      <c r="C342" s="133"/>
      <c r="D342" s="54">
        <f>D343</f>
        <v>3</v>
      </c>
      <c r="E342" s="54">
        <f>E343</f>
        <v>0</v>
      </c>
      <c r="F342" s="54">
        <f>F343</f>
        <v>3</v>
      </c>
      <c r="G342" s="31"/>
      <c r="H342" s="31"/>
    </row>
    <row r="343" spans="1:8" ht="31.5">
      <c r="A343" s="62" t="s">
        <v>20</v>
      </c>
      <c r="B343" s="132" t="s">
        <v>180</v>
      </c>
      <c r="C343" s="134">
        <v>200</v>
      </c>
      <c r="D343" s="48">
        <f>'2017 год Приложение  5'!E366</f>
        <v>3</v>
      </c>
      <c r="E343" s="48">
        <f>'2017 год Приложение  5'!F366</f>
        <v>0</v>
      </c>
      <c r="F343" s="48">
        <f>'2017 год Приложение  5'!G366</f>
        <v>3</v>
      </c>
      <c r="G343" s="31"/>
      <c r="H343" s="31"/>
    </row>
    <row r="344" spans="1:8" ht="31.5">
      <c r="A344" s="26" t="s">
        <v>60</v>
      </c>
      <c r="B344" s="132" t="s">
        <v>181</v>
      </c>
      <c r="C344" s="55"/>
      <c r="D344" s="54">
        <f>D345</f>
        <v>1621.7</v>
      </c>
      <c r="E344" s="54">
        <f>E345</f>
        <v>0</v>
      </c>
      <c r="F344" s="54">
        <f>F345</f>
        <v>1621.7</v>
      </c>
      <c r="G344" s="31"/>
      <c r="H344" s="31"/>
    </row>
    <row r="345" spans="1:8" ht="15.75">
      <c r="A345" s="52" t="s">
        <v>58</v>
      </c>
      <c r="B345" s="132" t="s">
        <v>181</v>
      </c>
      <c r="C345" s="47" t="s">
        <v>59</v>
      </c>
      <c r="D345" s="48">
        <f>'2017 год Приложение  5'!E368</f>
        <v>1621.7</v>
      </c>
      <c r="E345" s="48">
        <f>'2017 год Приложение  5'!F368</f>
        <v>0</v>
      </c>
      <c r="F345" s="48">
        <f>'2017 год Приложение  5'!G368</f>
        <v>1621.7</v>
      </c>
      <c r="G345" s="31"/>
      <c r="H345" s="31"/>
    </row>
    <row r="346" spans="1:8" ht="90">
      <c r="A346" s="100" t="s">
        <v>354</v>
      </c>
      <c r="B346" s="132" t="s">
        <v>182</v>
      </c>
      <c r="C346" s="56"/>
      <c r="D346" s="54">
        <f>D347</f>
        <v>178.20000000000002</v>
      </c>
      <c r="E346" s="54">
        <f>E347</f>
        <v>0</v>
      </c>
      <c r="F346" s="54">
        <f>F347</f>
        <v>178.20000000000002</v>
      </c>
      <c r="G346" s="31"/>
      <c r="H346" s="31"/>
    </row>
    <row r="347" spans="1:8" ht="15.75">
      <c r="A347" s="52" t="s">
        <v>58</v>
      </c>
      <c r="B347" s="132" t="s">
        <v>182</v>
      </c>
      <c r="C347" s="47" t="s">
        <v>59</v>
      </c>
      <c r="D347" s="48">
        <f>'2017 год Приложение  5'!E370</f>
        <v>178.20000000000002</v>
      </c>
      <c r="E347" s="48">
        <f>'2017 год Приложение  5'!F370</f>
        <v>0</v>
      </c>
      <c r="F347" s="48">
        <f>'2017 год Приложение  5'!G370</f>
        <v>178.20000000000002</v>
      </c>
      <c r="G347" s="31"/>
      <c r="H347" s="31"/>
    </row>
    <row r="348" spans="1:8" ht="120">
      <c r="A348" s="60" t="s">
        <v>348</v>
      </c>
      <c r="B348" s="132" t="s">
        <v>183</v>
      </c>
      <c r="C348" s="56"/>
      <c r="D348" s="54">
        <f>D349</f>
        <v>7</v>
      </c>
      <c r="E348" s="54">
        <f>E349</f>
        <v>0</v>
      </c>
      <c r="F348" s="54">
        <f>F349</f>
        <v>7</v>
      </c>
      <c r="G348" s="31"/>
      <c r="H348" s="31"/>
    </row>
    <row r="349" spans="1:8" ht="31.5">
      <c r="A349" s="52" t="s">
        <v>20</v>
      </c>
      <c r="B349" s="132" t="s">
        <v>183</v>
      </c>
      <c r="C349" s="47" t="s">
        <v>15</v>
      </c>
      <c r="D349" s="48">
        <f>'2017 год Приложение  5'!E372</f>
        <v>7</v>
      </c>
      <c r="E349" s="48">
        <f>'2017 год Приложение  5'!F372</f>
        <v>0</v>
      </c>
      <c r="F349" s="48">
        <f>'2017 год Приложение  5'!G372</f>
        <v>7</v>
      </c>
      <c r="G349" s="31"/>
      <c r="H349" s="31"/>
    </row>
    <row r="350" spans="1:8" ht="31.5">
      <c r="A350" s="26" t="s">
        <v>154</v>
      </c>
      <c r="B350" s="47" t="s">
        <v>177</v>
      </c>
      <c r="C350" s="47" t="s">
        <v>0</v>
      </c>
      <c r="D350" s="54">
        <f>D351</f>
        <v>3400.1</v>
      </c>
      <c r="E350" s="54">
        <f>E351</f>
        <v>0</v>
      </c>
      <c r="F350" s="54">
        <f>F351</f>
        <v>3400.1</v>
      </c>
      <c r="G350" s="31"/>
      <c r="H350" s="31"/>
    </row>
    <row r="351" spans="1:8" ht="15.75">
      <c r="A351" s="52" t="s">
        <v>58</v>
      </c>
      <c r="B351" s="47" t="s">
        <v>177</v>
      </c>
      <c r="C351" s="47" t="s">
        <v>59</v>
      </c>
      <c r="D351" s="48">
        <f>'2017 год Приложение  5'!E374</f>
        <v>3400.1</v>
      </c>
      <c r="E351" s="48">
        <f>'2017 год Приложение  5'!F374</f>
        <v>0</v>
      </c>
      <c r="F351" s="48">
        <f>'2017 год Приложение  5'!G374</f>
        <v>3400.1</v>
      </c>
      <c r="G351" s="31"/>
      <c r="H351" s="31"/>
    </row>
    <row r="352" spans="1:8" ht="31.5">
      <c r="A352" s="98" t="s">
        <v>61</v>
      </c>
      <c r="B352" s="47" t="s">
        <v>178</v>
      </c>
      <c r="C352" s="55"/>
      <c r="D352" s="54">
        <f>D353</f>
        <v>20207.4</v>
      </c>
      <c r="E352" s="54">
        <f>E353</f>
        <v>0</v>
      </c>
      <c r="F352" s="54">
        <f>F353</f>
        <v>20207.4</v>
      </c>
      <c r="G352" s="31"/>
      <c r="H352" s="31"/>
    </row>
    <row r="353" spans="1:8" ht="15.75">
      <c r="A353" s="52" t="s">
        <v>58</v>
      </c>
      <c r="B353" s="47" t="s">
        <v>178</v>
      </c>
      <c r="C353" s="47" t="s">
        <v>59</v>
      </c>
      <c r="D353" s="48">
        <f>'2017 год Приложение  5'!E376</f>
        <v>20207.4</v>
      </c>
      <c r="E353" s="48">
        <f>'2017 год Приложение  5'!F376</f>
        <v>0</v>
      </c>
      <c r="F353" s="48">
        <f>'2017 год Приложение  5'!G376</f>
        <v>20207.4</v>
      </c>
      <c r="G353" s="31"/>
      <c r="H353" s="31"/>
    </row>
    <row r="354" spans="1:8" ht="47.25">
      <c r="A354" s="105" t="s">
        <v>79</v>
      </c>
      <c r="B354" s="70" t="s">
        <v>190</v>
      </c>
      <c r="C354" s="70"/>
      <c r="D354" s="107">
        <f>D355</f>
        <v>400</v>
      </c>
      <c r="E354" s="107">
        <f>E355</f>
        <v>0</v>
      </c>
      <c r="F354" s="107">
        <f>F355</f>
        <v>400</v>
      </c>
      <c r="G354" s="31"/>
      <c r="H354" s="31"/>
    </row>
    <row r="355" spans="1:8" ht="15.75">
      <c r="A355" s="69" t="s">
        <v>16</v>
      </c>
      <c r="B355" s="70" t="s">
        <v>190</v>
      </c>
      <c r="C355" s="71">
        <v>800</v>
      </c>
      <c r="D355" s="48">
        <f>'2017 год Приложение  5'!E226</f>
        <v>400</v>
      </c>
      <c r="E355" s="48">
        <f>'2017 год Приложение  5'!F226</f>
        <v>0</v>
      </c>
      <c r="F355" s="48">
        <f>'2017 год Приложение  5'!G226</f>
        <v>400</v>
      </c>
      <c r="G355" s="31"/>
      <c r="H355" s="31"/>
    </row>
  </sheetData>
  <sheetProtection/>
  <mergeCells count="11">
    <mergeCell ref="C9:C10"/>
    <mergeCell ref="E9:E10"/>
    <mergeCell ref="C1:F1"/>
    <mergeCell ref="C4:F4"/>
    <mergeCell ref="B2:F2"/>
    <mergeCell ref="B5:F5"/>
    <mergeCell ref="F9:F10"/>
    <mergeCell ref="A7:F7"/>
    <mergeCell ref="A9:A10"/>
    <mergeCell ref="D9:D10"/>
    <mergeCell ref="B9:B10"/>
  </mergeCells>
  <printOptions horizontalCentered="1"/>
  <pageMargins left="0.984251968503937" right="0.5905511811023623" top="0.3937007874015748" bottom="0.3937007874015748" header="0.3937007874015748" footer="0.3937007874015748"/>
  <pageSetup fitToHeight="0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8"/>
  <sheetViews>
    <sheetView zoomScaleSheetLayoutView="100" zoomScalePageLayoutView="0" workbookViewId="0" topLeftCell="A13">
      <selection activeCell="B228" sqref="B228:B229"/>
    </sheetView>
  </sheetViews>
  <sheetFormatPr defaultColWidth="9.140625" defaultRowHeight="12.75"/>
  <cols>
    <col min="1" max="1" width="48.421875" style="21" customWidth="1"/>
    <col min="2" max="2" width="16.140625" style="21" customWidth="1"/>
    <col min="3" max="3" width="9.140625" style="21" customWidth="1"/>
    <col min="4" max="4" width="16.8515625" style="21" customWidth="1"/>
    <col min="5" max="5" width="14.57421875" style="21" customWidth="1"/>
    <col min="6" max="6" width="12.8515625" style="21" customWidth="1"/>
    <col min="7" max="7" width="11.140625" style="21" customWidth="1"/>
    <col min="8" max="8" width="12.140625" style="21" customWidth="1"/>
    <col min="9" max="9" width="10.28125" style="21" bestFit="1" customWidth="1"/>
    <col min="10" max="16384" width="9.140625" style="21" customWidth="1"/>
  </cols>
  <sheetData>
    <row r="1" spans="2:5" ht="15.75">
      <c r="B1" s="227" t="s">
        <v>11</v>
      </c>
      <c r="C1" s="227"/>
      <c r="D1" s="227"/>
      <c r="E1" s="227"/>
    </row>
    <row r="2" spans="2:5" ht="32.25" customHeight="1">
      <c r="B2" s="222" t="s">
        <v>406</v>
      </c>
      <c r="C2" s="222"/>
      <c r="D2" s="222"/>
      <c r="E2" s="222"/>
    </row>
    <row r="4" spans="1:5" ht="18.75">
      <c r="A4" s="5"/>
      <c r="B4" s="227" t="s">
        <v>11</v>
      </c>
      <c r="C4" s="228"/>
      <c r="D4" s="228"/>
      <c r="E4" s="229"/>
    </row>
    <row r="5" spans="1:5" ht="28.5" customHeight="1">
      <c r="A5" s="5"/>
      <c r="B5" s="222" t="s">
        <v>345</v>
      </c>
      <c r="C5" s="222"/>
      <c r="D5" s="222"/>
      <c r="E5" s="230"/>
    </row>
    <row r="6" spans="1:4" ht="18.75">
      <c r="A6" s="5"/>
      <c r="B6" s="6"/>
      <c r="C6" s="6"/>
      <c r="D6" s="6"/>
    </row>
    <row r="7" spans="1:5" ht="71.25" customHeight="1">
      <c r="A7" s="232" t="s">
        <v>319</v>
      </c>
      <c r="B7" s="232"/>
      <c r="C7" s="232"/>
      <c r="D7" s="232"/>
      <c r="E7" s="229"/>
    </row>
    <row r="8" spans="1:8" ht="15.75">
      <c r="A8" s="1" t="s">
        <v>0</v>
      </c>
      <c r="B8" s="1" t="s">
        <v>0</v>
      </c>
      <c r="C8" s="1" t="s">
        <v>0</v>
      </c>
      <c r="D8" s="2"/>
      <c r="G8" s="31">
        <f>D70+D83+D90+D218+D250</f>
        <v>9560.400000000001</v>
      </c>
      <c r="H8" s="31">
        <f>E70+E83+E90+E218+E250</f>
        <v>9677.400000000001</v>
      </c>
    </row>
    <row r="9" spans="1:8" ht="22.5" customHeight="1">
      <c r="A9" s="231" t="s">
        <v>3</v>
      </c>
      <c r="B9" s="225" t="s">
        <v>1</v>
      </c>
      <c r="C9" s="225" t="s">
        <v>2</v>
      </c>
      <c r="D9" s="7" t="s">
        <v>160</v>
      </c>
      <c r="E9" s="7" t="s">
        <v>320</v>
      </c>
      <c r="G9" s="31"/>
      <c r="H9" s="31"/>
    </row>
    <row r="10" spans="1:5" ht="27.75" customHeight="1">
      <c r="A10" s="231"/>
      <c r="B10" s="226"/>
      <c r="C10" s="226"/>
      <c r="D10" s="102" t="s">
        <v>9</v>
      </c>
      <c r="E10" s="102" t="s">
        <v>9</v>
      </c>
    </row>
    <row r="11" spans="1:5" ht="12.75">
      <c r="A11" s="29" t="s">
        <v>4</v>
      </c>
      <c r="B11" s="29" t="s">
        <v>5</v>
      </c>
      <c r="C11" s="29" t="s">
        <v>6</v>
      </c>
      <c r="D11" s="29" t="s">
        <v>7</v>
      </c>
      <c r="E11" s="29">
        <v>5</v>
      </c>
    </row>
    <row r="12" spans="1:10" ht="26.25" customHeight="1">
      <c r="A12" s="33" t="s">
        <v>8</v>
      </c>
      <c r="B12" s="7" t="s">
        <v>0</v>
      </c>
      <c r="C12" s="7" t="s">
        <v>0</v>
      </c>
      <c r="D12" s="8">
        <f>D13+D21+D30+D60+D107+D132+D139+D194+D210+D230</f>
        <v>1491088.8999999997</v>
      </c>
      <c r="E12" s="8">
        <f>E13+E21+E30+E60+E107+E132+E139+E194+E210+E230</f>
        <v>1516466.0000000002</v>
      </c>
      <c r="G12" s="31"/>
      <c r="H12" s="31"/>
      <c r="I12" s="31"/>
      <c r="J12" s="31"/>
    </row>
    <row r="13" spans="1:10" ht="31.5">
      <c r="A13" s="34" t="s">
        <v>86</v>
      </c>
      <c r="B13" s="35" t="s">
        <v>170</v>
      </c>
      <c r="C13" s="35" t="s">
        <v>0</v>
      </c>
      <c r="D13" s="36">
        <f>D14</f>
        <v>1180</v>
      </c>
      <c r="E13" s="36">
        <f>E14</f>
        <v>1180</v>
      </c>
      <c r="G13" s="172"/>
      <c r="H13" s="172"/>
      <c r="I13" s="172"/>
      <c r="J13" s="172"/>
    </row>
    <row r="14" spans="1:9" ht="47.25">
      <c r="A14" s="15" t="s">
        <v>87</v>
      </c>
      <c r="B14" s="13" t="s">
        <v>171</v>
      </c>
      <c r="C14" s="13" t="s">
        <v>0</v>
      </c>
      <c r="D14" s="14">
        <f>D19+D17+D15</f>
        <v>1180</v>
      </c>
      <c r="E14" s="14">
        <f>E19+E17+E15</f>
        <v>1180</v>
      </c>
      <c r="F14" s="172"/>
      <c r="G14" s="172"/>
      <c r="H14" s="172"/>
      <c r="I14" s="172"/>
    </row>
    <row r="15" spans="1:5" ht="78.75">
      <c r="A15" s="50" t="s">
        <v>402</v>
      </c>
      <c r="B15" s="17" t="s">
        <v>374</v>
      </c>
      <c r="C15" s="17"/>
      <c r="D15" s="10">
        <f>D16</f>
        <v>180</v>
      </c>
      <c r="E15" s="10">
        <f>E16</f>
        <v>180</v>
      </c>
    </row>
    <row r="16" spans="1:5" ht="30.75" customHeight="1">
      <c r="A16" s="50" t="s">
        <v>20</v>
      </c>
      <c r="B16" s="17" t="s">
        <v>374</v>
      </c>
      <c r="C16" s="47" t="s">
        <v>15</v>
      </c>
      <c r="D16" s="24">
        <f>'2018-2019 годы Приложение 6'!E29</f>
        <v>180</v>
      </c>
      <c r="E16" s="24">
        <f>'2018-2019 годы Приложение 6'!F29</f>
        <v>180</v>
      </c>
    </row>
    <row r="17" spans="1:5" ht="31.5">
      <c r="A17" s="45" t="s">
        <v>13</v>
      </c>
      <c r="B17" s="17" t="s">
        <v>305</v>
      </c>
      <c r="C17" s="47"/>
      <c r="D17" s="24">
        <f>D18</f>
        <v>0</v>
      </c>
      <c r="E17" s="24">
        <f>E18</f>
        <v>0</v>
      </c>
    </row>
    <row r="18" spans="1:5" ht="31.5">
      <c r="A18" s="65" t="s">
        <v>20</v>
      </c>
      <c r="B18" s="17" t="s">
        <v>305</v>
      </c>
      <c r="C18" s="47" t="s">
        <v>15</v>
      </c>
      <c r="D18" s="24">
        <f>'2018-2019 годы Приложение 6'!E31</f>
        <v>0</v>
      </c>
      <c r="E18" s="24">
        <f>'2018-2019 годы Приложение 6'!F31</f>
        <v>0</v>
      </c>
    </row>
    <row r="19" spans="1:5" ht="78.75">
      <c r="A19" s="50" t="s">
        <v>402</v>
      </c>
      <c r="B19" s="17" t="s">
        <v>375</v>
      </c>
      <c r="C19" s="47"/>
      <c r="D19" s="24">
        <f>D20</f>
        <v>1000</v>
      </c>
      <c r="E19" s="24">
        <f>E20</f>
        <v>1000</v>
      </c>
    </row>
    <row r="20" spans="1:5" ht="15.75">
      <c r="A20" s="65" t="s">
        <v>16</v>
      </c>
      <c r="B20" s="17" t="s">
        <v>375</v>
      </c>
      <c r="C20" s="47" t="s">
        <v>19</v>
      </c>
      <c r="D20" s="24">
        <f>'2018-2019 годы Приложение 6'!E33</f>
        <v>1000</v>
      </c>
      <c r="E20" s="24">
        <f>'2018-2019 годы Приложение 6'!F33</f>
        <v>1000</v>
      </c>
    </row>
    <row r="21" spans="1:10" ht="47.25">
      <c r="A21" s="34" t="s">
        <v>88</v>
      </c>
      <c r="B21" s="35" t="s">
        <v>240</v>
      </c>
      <c r="C21" s="35" t="s">
        <v>0</v>
      </c>
      <c r="D21" s="36">
        <f>D22+D27</f>
        <v>375</v>
      </c>
      <c r="E21" s="36">
        <f>E22+E27</f>
        <v>375</v>
      </c>
      <c r="G21" s="172"/>
      <c r="H21" s="172"/>
      <c r="I21" s="172"/>
      <c r="J21" s="172"/>
    </row>
    <row r="22" spans="1:10" ht="47.25">
      <c r="A22" s="15" t="s">
        <v>106</v>
      </c>
      <c r="B22" s="13" t="s">
        <v>241</v>
      </c>
      <c r="C22" s="13" t="s">
        <v>0</v>
      </c>
      <c r="D22" s="14">
        <f>+D23+D25</f>
        <v>120</v>
      </c>
      <c r="E22" s="14">
        <f>+E23+E25</f>
        <v>120</v>
      </c>
      <c r="F22" s="172"/>
      <c r="G22" s="172"/>
      <c r="H22" s="172"/>
      <c r="I22" s="172"/>
      <c r="J22" s="172"/>
    </row>
    <row r="23" spans="1:5" ht="15.75">
      <c r="A23" s="16" t="s">
        <v>31</v>
      </c>
      <c r="B23" s="9" t="s">
        <v>242</v>
      </c>
      <c r="C23" s="17"/>
      <c r="D23" s="10">
        <f>D24</f>
        <v>100</v>
      </c>
      <c r="E23" s="10">
        <f>E24</f>
        <v>100</v>
      </c>
    </row>
    <row r="24" spans="1:5" ht="31.5">
      <c r="A24" s="65" t="s">
        <v>20</v>
      </c>
      <c r="B24" s="9" t="s">
        <v>242</v>
      </c>
      <c r="C24" s="47" t="s">
        <v>15</v>
      </c>
      <c r="D24" s="24">
        <f>'2018-2019 годы Приложение 6'!E37</f>
        <v>100</v>
      </c>
      <c r="E24" s="24">
        <f>'2018-2019 годы Приложение 6'!F37</f>
        <v>100</v>
      </c>
    </row>
    <row r="25" spans="1:5" ht="78.75">
      <c r="A25" s="16" t="s">
        <v>32</v>
      </c>
      <c r="B25" s="9" t="s">
        <v>243</v>
      </c>
      <c r="C25" s="17"/>
      <c r="D25" s="10">
        <f>D26</f>
        <v>20</v>
      </c>
      <c r="E25" s="10">
        <f>E26</f>
        <v>20</v>
      </c>
    </row>
    <row r="26" spans="1:5" ht="15.75">
      <c r="A26" s="65" t="s">
        <v>16</v>
      </c>
      <c r="B26" s="9" t="s">
        <v>243</v>
      </c>
      <c r="C26" s="47" t="s">
        <v>19</v>
      </c>
      <c r="D26" s="24">
        <f>'2018-2019 годы Приложение 6'!E39</f>
        <v>20</v>
      </c>
      <c r="E26" s="24">
        <f>'2018-2019 годы Приложение 6'!F39</f>
        <v>20</v>
      </c>
    </row>
    <row r="27" spans="1:5" ht="31.5">
      <c r="A27" s="190" t="s">
        <v>107</v>
      </c>
      <c r="B27" s="191" t="s">
        <v>244</v>
      </c>
      <c r="C27" s="191" t="s">
        <v>0</v>
      </c>
      <c r="D27" s="195">
        <f>D28</f>
        <v>255</v>
      </c>
      <c r="E27" s="195">
        <f>E28</f>
        <v>255</v>
      </c>
    </row>
    <row r="28" spans="1:5" ht="31.5">
      <c r="A28" s="196" t="s">
        <v>33</v>
      </c>
      <c r="B28" s="194" t="s">
        <v>313</v>
      </c>
      <c r="C28" s="197"/>
      <c r="D28" s="24">
        <f>'2018-2019 годы Приложение 6'!E41</f>
        <v>255</v>
      </c>
      <c r="E28" s="24">
        <f>'2018-2019 годы Приложение 6'!F41</f>
        <v>255</v>
      </c>
    </row>
    <row r="29" spans="1:5" ht="47.25">
      <c r="A29" s="189" t="s">
        <v>34</v>
      </c>
      <c r="B29" s="194" t="s">
        <v>313</v>
      </c>
      <c r="C29" s="197" t="s">
        <v>35</v>
      </c>
      <c r="D29" s="24">
        <f>'2018-2019 годы Приложение 6'!E42</f>
        <v>255</v>
      </c>
      <c r="E29" s="24">
        <f>'2018-2019 годы Приложение 6'!F42</f>
        <v>255</v>
      </c>
    </row>
    <row r="30" spans="1:10" ht="63">
      <c r="A30" s="176" t="s">
        <v>89</v>
      </c>
      <c r="B30" s="38" t="s">
        <v>278</v>
      </c>
      <c r="C30" s="38" t="s">
        <v>0</v>
      </c>
      <c r="D30" s="36">
        <f>D31+D42+D57</f>
        <v>28809.000000000004</v>
      </c>
      <c r="E30" s="36">
        <f>E31+E42+E57</f>
        <v>29579.100000000002</v>
      </c>
      <c r="G30" s="172"/>
      <c r="H30" s="172"/>
      <c r="I30" s="172"/>
      <c r="J30" s="172"/>
    </row>
    <row r="31" spans="1:10" ht="47.25">
      <c r="A31" s="15" t="s">
        <v>104</v>
      </c>
      <c r="B31" s="13" t="s">
        <v>279</v>
      </c>
      <c r="C31" s="13" t="s">
        <v>0</v>
      </c>
      <c r="D31" s="14">
        <f>D32+D34+D38+D40+D36</f>
        <v>22036.600000000002</v>
      </c>
      <c r="E31" s="14">
        <f>E32+E34+E38+E40+E36</f>
        <v>22036.600000000002</v>
      </c>
      <c r="F31" s="172"/>
      <c r="G31" s="172"/>
      <c r="H31" s="172"/>
      <c r="I31" s="172"/>
      <c r="J31" s="172"/>
    </row>
    <row r="32" spans="1:5" ht="31.5">
      <c r="A32" s="46" t="s">
        <v>81</v>
      </c>
      <c r="B32" s="17" t="s">
        <v>280</v>
      </c>
      <c r="C32" s="17"/>
      <c r="D32" s="24">
        <f>D33</f>
        <v>4830</v>
      </c>
      <c r="E32" s="24">
        <f>E33</f>
        <v>4830</v>
      </c>
    </row>
    <row r="33" spans="1:5" ht="31.5">
      <c r="A33" s="65" t="s">
        <v>20</v>
      </c>
      <c r="B33" s="17" t="s">
        <v>280</v>
      </c>
      <c r="C33" s="47" t="s">
        <v>15</v>
      </c>
      <c r="D33" s="24">
        <f>'2018-2019 годы Приложение 6'!E46</f>
        <v>4830</v>
      </c>
      <c r="E33" s="24">
        <f>'2018-2019 годы Приложение 6'!F46</f>
        <v>4830</v>
      </c>
    </row>
    <row r="34" spans="1:5" ht="47.25">
      <c r="A34" s="62" t="s">
        <v>65</v>
      </c>
      <c r="B34" s="17" t="s">
        <v>282</v>
      </c>
      <c r="C34" s="25"/>
      <c r="D34" s="24">
        <f>D35</f>
        <v>12507</v>
      </c>
      <c r="E34" s="24">
        <f>E35</f>
        <v>12507</v>
      </c>
    </row>
    <row r="35" spans="1:5" ht="31.5">
      <c r="A35" s="62" t="s">
        <v>20</v>
      </c>
      <c r="B35" s="17" t="s">
        <v>282</v>
      </c>
      <c r="C35" s="25" t="s">
        <v>15</v>
      </c>
      <c r="D35" s="24">
        <f>'2018-2019 годы Приложение 6'!E48</f>
        <v>12507</v>
      </c>
      <c r="E35" s="24">
        <f>'2018-2019 годы Приложение 6'!F48</f>
        <v>12507</v>
      </c>
    </row>
    <row r="36" spans="1:5" ht="31.5">
      <c r="A36" s="62" t="s">
        <v>93</v>
      </c>
      <c r="B36" s="17" t="s">
        <v>292</v>
      </c>
      <c r="C36" s="25"/>
      <c r="D36" s="24">
        <f>D37</f>
        <v>500</v>
      </c>
      <c r="E36" s="24">
        <f>E37</f>
        <v>500</v>
      </c>
    </row>
    <row r="37" spans="1:5" ht="31.5">
      <c r="A37" s="62" t="s">
        <v>20</v>
      </c>
      <c r="B37" s="17" t="s">
        <v>292</v>
      </c>
      <c r="C37" s="25" t="s">
        <v>15</v>
      </c>
      <c r="D37" s="24">
        <f>'2018-2019 годы Приложение 6'!E195</f>
        <v>500</v>
      </c>
      <c r="E37" s="24">
        <f>'2018-2019 годы Приложение 6'!F195</f>
        <v>500</v>
      </c>
    </row>
    <row r="38" spans="1:5" ht="78.75">
      <c r="A38" s="45" t="s">
        <v>314</v>
      </c>
      <c r="B38" s="47" t="s">
        <v>294</v>
      </c>
      <c r="C38" s="74"/>
      <c r="D38" s="24">
        <f>D39</f>
        <v>631.2</v>
      </c>
      <c r="E38" s="24">
        <f>E39</f>
        <v>631.2</v>
      </c>
    </row>
    <row r="39" spans="1:5" ht="31.5">
      <c r="A39" s="65" t="s">
        <v>20</v>
      </c>
      <c r="B39" s="47" t="s">
        <v>294</v>
      </c>
      <c r="C39" s="25" t="s">
        <v>15</v>
      </c>
      <c r="D39" s="24">
        <f>'2018-2019 годы Приложение 6'!E50</f>
        <v>631.2</v>
      </c>
      <c r="E39" s="24">
        <f>'2018-2019 годы Приложение 6'!F50</f>
        <v>631.2</v>
      </c>
    </row>
    <row r="40" spans="1:5" ht="78.75">
      <c r="A40" s="27" t="s">
        <v>98</v>
      </c>
      <c r="B40" s="47" t="s">
        <v>293</v>
      </c>
      <c r="C40" s="74"/>
      <c r="D40" s="24">
        <f>D41</f>
        <v>3568.4</v>
      </c>
      <c r="E40" s="24">
        <f>E41</f>
        <v>3568.4</v>
      </c>
    </row>
    <row r="41" spans="1:5" ht="15.75">
      <c r="A41" s="65" t="s">
        <v>16</v>
      </c>
      <c r="B41" s="47" t="s">
        <v>293</v>
      </c>
      <c r="C41" s="25" t="s">
        <v>19</v>
      </c>
      <c r="D41" s="24">
        <f>'2018-2019 годы Приложение 6'!E52</f>
        <v>3568.4</v>
      </c>
      <c r="E41" s="24">
        <f>'2018-2019 годы Приложение 6'!F52</f>
        <v>3568.4</v>
      </c>
    </row>
    <row r="42" spans="1:10" ht="31.5">
      <c r="A42" s="15" t="s">
        <v>83</v>
      </c>
      <c r="B42" s="13" t="s">
        <v>284</v>
      </c>
      <c r="C42" s="13" t="s">
        <v>0</v>
      </c>
      <c r="D42" s="14">
        <f>D43+D45+D49+D53+D55+D47+D51</f>
        <v>6622.400000000001</v>
      </c>
      <c r="E42" s="14">
        <f>E43+E45+E49+E53+E55+E47+E51</f>
        <v>7392.5</v>
      </c>
      <c r="F42" s="172"/>
      <c r="G42" s="172">
        <f>D42-D55</f>
        <v>6322.400000000001</v>
      </c>
      <c r="H42" s="172">
        <f>E42-E55</f>
        <v>7092.5</v>
      </c>
      <c r="I42" s="172"/>
      <c r="J42" s="172"/>
    </row>
    <row r="43" spans="1:10" ht="47.25">
      <c r="A43" s="46" t="s">
        <v>52</v>
      </c>
      <c r="B43" s="40" t="s">
        <v>285</v>
      </c>
      <c r="C43" s="74"/>
      <c r="D43" s="24">
        <f>D44</f>
        <v>921.4</v>
      </c>
      <c r="E43" s="24">
        <f>E44</f>
        <v>921.4</v>
      </c>
      <c r="F43" s="172"/>
      <c r="G43" s="172">
        <f>D42-D55</f>
        <v>6322.400000000001</v>
      </c>
      <c r="H43" s="172">
        <f>E42-E55</f>
        <v>7092.5</v>
      </c>
      <c r="I43" s="172"/>
      <c r="J43" s="172"/>
    </row>
    <row r="44" spans="1:10" ht="31.5">
      <c r="A44" s="65" t="s">
        <v>20</v>
      </c>
      <c r="B44" s="40" t="s">
        <v>285</v>
      </c>
      <c r="C44" s="25" t="s">
        <v>15</v>
      </c>
      <c r="D44" s="24">
        <f>'2018-2019 годы Приложение 6'!E55</f>
        <v>921.4</v>
      </c>
      <c r="E44" s="24">
        <f>'2018-2019 годы Приложение 6'!F55</f>
        <v>921.4</v>
      </c>
      <c r="F44" s="172"/>
      <c r="G44" s="172"/>
      <c r="H44" s="172"/>
      <c r="I44" s="172"/>
      <c r="J44" s="172"/>
    </row>
    <row r="45" spans="1:5" ht="47.25">
      <c r="A45" s="46" t="s">
        <v>52</v>
      </c>
      <c r="B45" s="17" t="s">
        <v>302</v>
      </c>
      <c r="C45" s="40"/>
      <c r="D45" s="41">
        <f>D46</f>
        <v>582.2</v>
      </c>
      <c r="E45" s="41">
        <f>E46</f>
        <v>582.2</v>
      </c>
    </row>
    <row r="46" spans="1:5" ht="31.5">
      <c r="A46" s="65" t="s">
        <v>20</v>
      </c>
      <c r="B46" s="17" t="s">
        <v>302</v>
      </c>
      <c r="C46" s="25" t="s">
        <v>15</v>
      </c>
      <c r="D46" s="24">
        <f>'2018-2019 годы Приложение 6'!E57</f>
        <v>582.2</v>
      </c>
      <c r="E46" s="24">
        <f>'2018-2019 годы Приложение 6'!F57</f>
        <v>582.2</v>
      </c>
    </row>
    <row r="47" spans="1:5" ht="31.5">
      <c r="A47" s="45" t="s">
        <v>53</v>
      </c>
      <c r="B47" s="25" t="s">
        <v>286</v>
      </c>
      <c r="C47" s="25"/>
      <c r="D47" s="24">
        <f>D48</f>
        <v>239.3</v>
      </c>
      <c r="E47" s="24">
        <f>E48</f>
        <v>239.3</v>
      </c>
    </row>
    <row r="48" spans="1:5" ht="31.5">
      <c r="A48" s="87" t="s">
        <v>20</v>
      </c>
      <c r="B48" s="25" t="s">
        <v>286</v>
      </c>
      <c r="C48" s="25" t="s">
        <v>15</v>
      </c>
      <c r="D48" s="24">
        <f>'2018-2019 годы Приложение 6'!E59</f>
        <v>239.3</v>
      </c>
      <c r="E48" s="24">
        <f>'2018-2019 годы Приложение 6'!F59</f>
        <v>239.3</v>
      </c>
    </row>
    <row r="49" spans="1:5" ht="31.5">
      <c r="A49" s="45" t="s">
        <v>53</v>
      </c>
      <c r="B49" s="9" t="s">
        <v>303</v>
      </c>
      <c r="C49" s="74"/>
      <c r="D49" s="24">
        <f>D50</f>
        <v>958.9</v>
      </c>
      <c r="E49" s="24">
        <f>E50</f>
        <v>958.9</v>
      </c>
    </row>
    <row r="50" spans="1:5" ht="31.5">
      <c r="A50" s="65" t="s">
        <v>20</v>
      </c>
      <c r="B50" s="9" t="s">
        <v>303</v>
      </c>
      <c r="C50" s="25" t="s">
        <v>15</v>
      </c>
      <c r="D50" s="24">
        <f>'2018-2019 годы Приложение 6'!E61</f>
        <v>958.9</v>
      </c>
      <c r="E50" s="24">
        <f>'2018-2019 годы Приложение 6'!F61</f>
        <v>958.9</v>
      </c>
    </row>
    <row r="51" spans="1:5" ht="47.25">
      <c r="A51" s="52" t="s">
        <v>80</v>
      </c>
      <c r="B51" s="25" t="s">
        <v>287</v>
      </c>
      <c r="C51" s="25"/>
      <c r="D51" s="24">
        <f>D52</f>
        <v>0</v>
      </c>
      <c r="E51" s="24">
        <f>E52</f>
        <v>740.7</v>
      </c>
    </row>
    <row r="52" spans="1:5" ht="31.5">
      <c r="A52" s="52" t="s">
        <v>20</v>
      </c>
      <c r="B52" s="25" t="s">
        <v>287</v>
      </c>
      <c r="C52" s="25" t="s">
        <v>15</v>
      </c>
      <c r="D52" s="24">
        <f>'2018-2019 годы Приложение 6'!E63</f>
        <v>0</v>
      </c>
      <c r="E52" s="24">
        <f>'2018-2019 годы Приложение 6'!F63</f>
        <v>740.7</v>
      </c>
    </row>
    <row r="53" spans="1:5" ht="31.5">
      <c r="A53" s="45" t="s">
        <v>54</v>
      </c>
      <c r="B53" s="40" t="s">
        <v>288</v>
      </c>
      <c r="C53" s="74"/>
      <c r="D53" s="24">
        <f>D54</f>
        <v>3620.6</v>
      </c>
      <c r="E53" s="24">
        <f>E54</f>
        <v>3650</v>
      </c>
    </row>
    <row r="54" spans="1:5" ht="31.5">
      <c r="A54" s="65" t="s">
        <v>20</v>
      </c>
      <c r="B54" s="40" t="s">
        <v>288</v>
      </c>
      <c r="C54" s="25" t="s">
        <v>15</v>
      </c>
      <c r="D54" s="24">
        <f>'2018-2019 годы Приложение 6'!E65</f>
        <v>3620.6</v>
      </c>
      <c r="E54" s="24">
        <f>'2018-2019 годы Приложение 6'!F65</f>
        <v>3650</v>
      </c>
    </row>
    <row r="55" spans="1:5" ht="94.5">
      <c r="A55" s="45" t="s">
        <v>55</v>
      </c>
      <c r="B55" s="40" t="s">
        <v>304</v>
      </c>
      <c r="C55" s="74"/>
      <c r="D55" s="24">
        <f>D56</f>
        <v>300</v>
      </c>
      <c r="E55" s="24">
        <f>E56</f>
        <v>300</v>
      </c>
    </row>
    <row r="56" spans="1:5" ht="15.75">
      <c r="A56" s="65" t="s">
        <v>16</v>
      </c>
      <c r="B56" s="40" t="s">
        <v>304</v>
      </c>
      <c r="C56" s="25" t="s">
        <v>19</v>
      </c>
      <c r="D56" s="24">
        <f>'2018-2019 годы Приложение 6'!E67</f>
        <v>300</v>
      </c>
      <c r="E56" s="24">
        <f>'2018-2019 годы Приложение 6'!F67</f>
        <v>300</v>
      </c>
    </row>
    <row r="57" spans="1:10" ht="50.25" customHeight="1">
      <c r="A57" s="12" t="s">
        <v>84</v>
      </c>
      <c r="B57" s="13" t="s">
        <v>289</v>
      </c>
      <c r="C57" s="13" t="s">
        <v>0</v>
      </c>
      <c r="D57" s="14">
        <f>D58</f>
        <v>150</v>
      </c>
      <c r="E57" s="14">
        <f>E58</f>
        <v>150</v>
      </c>
      <c r="G57" s="172"/>
      <c r="H57" s="172"/>
      <c r="I57" s="172"/>
      <c r="J57" s="172"/>
    </row>
    <row r="58" spans="1:5" ht="31.5">
      <c r="A58" s="45" t="s">
        <v>66</v>
      </c>
      <c r="B58" s="40" t="s">
        <v>291</v>
      </c>
      <c r="C58" s="25"/>
      <c r="D58" s="24">
        <f>D59</f>
        <v>150</v>
      </c>
      <c r="E58" s="24">
        <f>E59</f>
        <v>150</v>
      </c>
    </row>
    <row r="59" spans="1:5" ht="31.5">
      <c r="A59" s="50" t="s">
        <v>20</v>
      </c>
      <c r="B59" s="40" t="s">
        <v>291</v>
      </c>
      <c r="C59" s="25" t="s">
        <v>15</v>
      </c>
      <c r="D59" s="24">
        <f>'2018-2019 годы Приложение 6'!E70</f>
        <v>150</v>
      </c>
      <c r="E59" s="24">
        <f>'2018-2019 годы Приложение 6'!F70</f>
        <v>150</v>
      </c>
    </row>
    <row r="60" spans="1:10" ht="31.5">
      <c r="A60" s="34" t="s">
        <v>124</v>
      </c>
      <c r="B60" s="35" t="s">
        <v>192</v>
      </c>
      <c r="C60" s="35" t="s">
        <v>0</v>
      </c>
      <c r="D60" s="36">
        <f>D61+D71+D84+D99+D93</f>
        <v>1006829.6999999998</v>
      </c>
      <c r="E60" s="36">
        <f>E61+E71+E84+E99+E93</f>
        <v>1011259.3</v>
      </c>
      <c r="F60" s="172"/>
      <c r="G60" s="172"/>
      <c r="H60" s="172"/>
      <c r="I60" s="172"/>
      <c r="J60" s="172"/>
    </row>
    <row r="61" spans="1:10" ht="47.25">
      <c r="A61" s="12" t="s">
        <v>127</v>
      </c>
      <c r="B61" s="13" t="s">
        <v>193</v>
      </c>
      <c r="C61" s="13" t="s">
        <v>0</v>
      </c>
      <c r="D61" s="14">
        <f>D62+D64+D66+D69</f>
        <v>369655.1</v>
      </c>
      <c r="E61" s="14">
        <f>E62+E64+E66+E69</f>
        <v>371575</v>
      </c>
      <c r="G61" s="172"/>
      <c r="H61" s="172"/>
      <c r="I61" s="172"/>
      <c r="J61" s="172"/>
    </row>
    <row r="62" spans="1:5" ht="31.5">
      <c r="A62" s="16" t="s">
        <v>36</v>
      </c>
      <c r="B62" s="17" t="s">
        <v>191</v>
      </c>
      <c r="C62" s="17"/>
      <c r="D62" s="19">
        <f>D63</f>
        <v>63044.6</v>
      </c>
      <c r="E62" s="19">
        <f>E63</f>
        <v>64518.8</v>
      </c>
    </row>
    <row r="63" spans="1:5" ht="47.25">
      <c r="A63" s="46" t="s">
        <v>17</v>
      </c>
      <c r="B63" s="32" t="s">
        <v>191</v>
      </c>
      <c r="C63" s="32" t="s">
        <v>18</v>
      </c>
      <c r="D63" s="42">
        <f>'2018-2019 годы Приложение 6'!E214</f>
        <v>63044.6</v>
      </c>
      <c r="E63" s="42">
        <f>'2018-2019 годы Приложение 6'!F214</f>
        <v>64518.8</v>
      </c>
    </row>
    <row r="64" spans="1:5" ht="63">
      <c r="A64" s="46" t="s">
        <v>96</v>
      </c>
      <c r="B64" s="32" t="s">
        <v>195</v>
      </c>
      <c r="C64" s="32"/>
      <c r="D64" s="42">
        <f>D65</f>
        <v>281124.8</v>
      </c>
      <c r="E64" s="42">
        <f>E65</f>
        <v>281124.8</v>
      </c>
    </row>
    <row r="65" spans="1:5" ht="47.25">
      <c r="A65" s="46" t="s">
        <v>17</v>
      </c>
      <c r="B65" s="32" t="s">
        <v>195</v>
      </c>
      <c r="C65" s="32" t="s">
        <v>18</v>
      </c>
      <c r="D65" s="42">
        <f>'2018-2019 годы Приложение 6'!E216</f>
        <v>281124.8</v>
      </c>
      <c r="E65" s="42">
        <f>'2018-2019 годы Приложение 6'!F216</f>
        <v>281124.8</v>
      </c>
    </row>
    <row r="66" spans="1:5" ht="122.25" customHeight="1">
      <c r="A66" s="46" t="s">
        <v>95</v>
      </c>
      <c r="B66" s="32" t="s">
        <v>196</v>
      </c>
      <c r="C66" s="32"/>
      <c r="D66" s="42">
        <f>D68+D67</f>
        <v>23645.7</v>
      </c>
      <c r="E66" s="42">
        <f>E68+E67</f>
        <v>24091.399999999998</v>
      </c>
    </row>
    <row r="67" spans="1:5" ht="43.5" customHeight="1">
      <c r="A67" s="46" t="s">
        <v>38</v>
      </c>
      <c r="B67" s="32" t="s">
        <v>196</v>
      </c>
      <c r="C67" s="32" t="s">
        <v>24</v>
      </c>
      <c r="D67" s="42">
        <f>'2018-2019 годы Приложение 6'!E218</f>
        <v>398.9</v>
      </c>
      <c r="E67" s="42">
        <f>'2018-2019 годы Приложение 6'!F218</f>
        <v>407.8</v>
      </c>
    </row>
    <row r="68" spans="1:9" ht="60" customHeight="1">
      <c r="A68" s="46" t="s">
        <v>17</v>
      </c>
      <c r="B68" s="32" t="s">
        <v>196</v>
      </c>
      <c r="C68" s="32" t="s">
        <v>18</v>
      </c>
      <c r="D68" s="42">
        <f>'2018-2019 годы Приложение 6'!E219</f>
        <v>23246.8</v>
      </c>
      <c r="E68" s="42">
        <f>'2018-2019 годы Приложение 6'!F219</f>
        <v>23683.6</v>
      </c>
      <c r="F68" s="172"/>
      <c r="G68" s="172"/>
      <c r="H68" s="172"/>
      <c r="I68" s="172"/>
    </row>
    <row r="69" spans="1:5" ht="126">
      <c r="A69" s="65" t="s">
        <v>358</v>
      </c>
      <c r="B69" s="47" t="s">
        <v>197</v>
      </c>
      <c r="C69" s="47"/>
      <c r="D69" s="41">
        <f>D70</f>
        <v>1840</v>
      </c>
      <c r="E69" s="41">
        <f>E70</f>
        <v>1840</v>
      </c>
    </row>
    <row r="70" spans="1:5" ht="31.5">
      <c r="A70" s="45" t="s">
        <v>38</v>
      </c>
      <c r="B70" s="47" t="s">
        <v>197</v>
      </c>
      <c r="C70" s="47" t="s">
        <v>24</v>
      </c>
      <c r="D70" s="42">
        <f>'2018-2019 годы Приложение 6'!E221</f>
        <v>1840</v>
      </c>
      <c r="E70" s="42">
        <f>'2018-2019 годы Приложение 6'!F221</f>
        <v>1840</v>
      </c>
    </row>
    <row r="71" spans="1:10" ht="47.25">
      <c r="A71" s="12" t="s">
        <v>109</v>
      </c>
      <c r="B71" s="13" t="s">
        <v>198</v>
      </c>
      <c r="C71" s="13" t="s">
        <v>0</v>
      </c>
      <c r="D71" s="14">
        <f>D72+D74+D80+D82+D76+D78</f>
        <v>546766.9999999999</v>
      </c>
      <c r="E71" s="14">
        <f>E72+E74+E80+E82+E76+E78</f>
        <v>548644.7999999999</v>
      </c>
      <c r="G71" s="172"/>
      <c r="H71" s="172"/>
      <c r="I71" s="172"/>
      <c r="J71" s="172"/>
    </row>
    <row r="72" spans="1:5" ht="31.5">
      <c r="A72" s="16" t="s">
        <v>36</v>
      </c>
      <c r="B72" s="17" t="s">
        <v>199</v>
      </c>
      <c r="C72" s="17"/>
      <c r="D72" s="19">
        <f>D73</f>
        <v>96033.4</v>
      </c>
      <c r="E72" s="19">
        <f>E73</f>
        <v>97152.7</v>
      </c>
    </row>
    <row r="73" spans="1:5" ht="47.25">
      <c r="A73" s="46" t="s">
        <v>17</v>
      </c>
      <c r="B73" s="32" t="s">
        <v>199</v>
      </c>
      <c r="C73" s="32" t="s">
        <v>18</v>
      </c>
      <c r="D73" s="42">
        <f>'2018-2019 годы Приложение 6'!E224</f>
        <v>96033.4</v>
      </c>
      <c r="E73" s="42">
        <f>'2018-2019 годы Приложение 6'!F224</f>
        <v>97152.7</v>
      </c>
    </row>
    <row r="74" spans="1:9" ht="87.75" customHeight="1">
      <c r="A74" s="46" t="s">
        <v>96</v>
      </c>
      <c r="B74" s="32" t="s">
        <v>201</v>
      </c>
      <c r="C74" s="32"/>
      <c r="D74" s="42">
        <f>D75</f>
        <v>425923.3</v>
      </c>
      <c r="E74" s="42">
        <f>E75</f>
        <v>425923.3</v>
      </c>
      <c r="I74" s="178"/>
    </row>
    <row r="75" spans="1:5" ht="47.25">
      <c r="A75" s="46" t="s">
        <v>17</v>
      </c>
      <c r="B75" s="32" t="s">
        <v>201</v>
      </c>
      <c r="C75" s="32" t="s">
        <v>18</v>
      </c>
      <c r="D75" s="42">
        <f>'2018-2019 годы Приложение 6'!E226</f>
        <v>425923.3</v>
      </c>
      <c r="E75" s="42">
        <f>'2018-2019 годы Приложение 6'!F226</f>
        <v>425923.3</v>
      </c>
    </row>
    <row r="76" spans="1:5" ht="78.75">
      <c r="A76" s="45" t="s">
        <v>165</v>
      </c>
      <c r="B76" s="47" t="s">
        <v>325</v>
      </c>
      <c r="C76" s="47"/>
      <c r="D76" s="42">
        <f>D77</f>
        <v>0</v>
      </c>
      <c r="E76" s="42">
        <f>E77</f>
        <v>0</v>
      </c>
    </row>
    <row r="77" spans="1:5" ht="47.25">
      <c r="A77" s="45" t="s">
        <v>17</v>
      </c>
      <c r="B77" s="47" t="s">
        <v>325</v>
      </c>
      <c r="C77" s="47" t="s">
        <v>18</v>
      </c>
      <c r="D77" s="42">
        <f>'2018-2019 годы Приложение 6'!E228</f>
        <v>0</v>
      </c>
      <c r="E77" s="42">
        <f>'2018-2019 годы Приложение 6'!F228</f>
        <v>0</v>
      </c>
    </row>
    <row r="78" spans="1:5" ht="78.75">
      <c r="A78" s="45" t="s">
        <v>165</v>
      </c>
      <c r="B78" s="47" t="s">
        <v>326</v>
      </c>
      <c r="C78" s="47"/>
      <c r="D78" s="42">
        <f>D79</f>
        <v>20739.6</v>
      </c>
      <c r="E78" s="42">
        <f>E79</f>
        <v>21498.100000000002</v>
      </c>
    </row>
    <row r="79" spans="1:5" ht="47.25">
      <c r="A79" s="45" t="s">
        <v>17</v>
      </c>
      <c r="B79" s="47" t="s">
        <v>326</v>
      </c>
      <c r="C79" s="47" t="s">
        <v>18</v>
      </c>
      <c r="D79" s="42">
        <f>'2018-2019 годы Приложение 6'!E230</f>
        <v>20739.6</v>
      </c>
      <c r="E79" s="42">
        <f>'2018-2019 годы Приложение 6'!F230</f>
        <v>21498.100000000002</v>
      </c>
    </row>
    <row r="80" spans="1:5" ht="78.75">
      <c r="A80" s="46" t="s">
        <v>150</v>
      </c>
      <c r="B80" s="32" t="s">
        <v>200</v>
      </c>
      <c r="C80" s="32"/>
      <c r="D80" s="42">
        <f>D81</f>
        <v>18.7</v>
      </c>
      <c r="E80" s="42">
        <f>E81</f>
        <v>18.7</v>
      </c>
    </row>
    <row r="81" spans="1:9" ht="31.5">
      <c r="A81" s="45" t="s">
        <v>38</v>
      </c>
      <c r="B81" s="32" t="s">
        <v>200</v>
      </c>
      <c r="C81" s="32" t="s">
        <v>24</v>
      </c>
      <c r="D81" s="42">
        <f>'2018-2019 годы Приложение 6'!E232</f>
        <v>18.7</v>
      </c>
      <c r="E81" s="42">
        <f>'2018-2019 годы Приложение 6'!F232</f>
        <v>18.7</v>
      </c>
      <c r="F81" s="172"/>
      <c r="G81" s="172"/>
      <c r="H81" s="172"/>
      <c r="I81" s="172"/>
    </row>
    <row r="82" spans="1:5" ht="126">
      <c r="A82" s="65" t="s">
        <v>358</v>
      </c>
      <c r="B82" s="17" t="s">
        <v>202</v>
      </c>
      <c r="C82" s="17"/>
      <c r="D82" s="19">
        <f>D83</f>
        <v>4052</v>
      </c>
      <c r="E82" s="19">
        <f>E83</f>
        <v>4052</v>
      </c>
    </row>
    <row r="83" spans="1:5" ht="31.5">
      <c r="A83" s="46" t="s">
        <v>38</v>
      </c>
      <c r="B83" s="32" t="s">
        <v>202</v>
      </c>
      <c r="C83" s="32" t="s">
        <v>24</v>
      </c>
      <c r="D83" s="42">
        <f>'2018-2019 годы Приложение 6'!E234</f>
        <v>4052</v>
      </c>
      <c r="E83" s="42">
        <f>'2018-2019 годы Приложение 6'!F234</f>
        <v>4052</v>
      </c>
    </row>
    <row r="84" spans="1:10" ht="31.5">
      <c r="A84" s="12" t="s">
        <v>103</v>
      </c>
      <c r="B84" s="13" t="s">
        <v>203</v>
      </c>
      <c r="C84" s="13" t="s">
        <v>0</v>
      </c>
      <c r="D84" s="14">
        <f>D85+D89+D91+D87</f>
        <v>26934.2</v>
      </c>
      <c r="E84" s="14">
        <f>E85+E89+E91+E87</f>
        <v>27054.3</v>
      </c>
      <c r="F84" s="172"/>
      <c r="G84" s="172"/>
      <c r="H84" s="172"/>
      <c r="I84" s="172"/>
      <c r="J84" s="172"/>
    </row>
    <row r="85" spans="1:5" ht="31.5">
      <c r="A85" s="16" t="s">
        <v>36</v>
      </c>
      <c r="B85" s="17" t="s">
        <v>204</v>
      </c>
      <c r="C85" s="17"/>
      <c r="D85" s="19">
        <f>D86</f>
        <v>26049.2</v>
      </c>
      <c r="E85" s="19">
        <f>E86</f>
        <v>26169.3</v>
      </c>
    </row>
    <row r="86" spans="1:5" ht="47.25">
      <c r="A86" s="46" t="s">
        <v>17</v>
      </c>
      <c r="B86" s="32" t="s">
        <v>204</v>
      </c>
      <c r="C86" s="32" t="s">
        <v>18</v>
      </c>
      <c r="D86" s="42">
        <f>'2018-2019 годы Приложение 6'!E237</f>
        <v>26049.2</v>
      </c>
      <c r="E86" s="42">
        <f>'2018-2019 годы Приложение 6'!F237</f>
        <v>26169.3</v>
      </c>
    </row>
    <row r="87" spans="1:5" ht="31.5">
      <c r="A87" s="45" t="s">
        <v>129</v>
      </c>
      <c r="B87" s="47" t="s">
        <v>210</v>
      </c>
      <c r="C87" s="47"/>
      <c r="D87" s="48">
        <f>D88</f>
        <v>500</v>
      </c>
      <c r="E87" s="48">
        <f>E88</f>
        <v>500</v>
      </c>
    </row>
    <row r="88" spans="1:5" ht="30.75" customHeight="1">
      <c r="A88" s="45" t="s">
        <v>38</v>
      </c>
      <c r="B88" s="47" t="s">
        <v>210</v>
      </c>
      <c r="C88" s="47" t="s">
        <v>24</v>
      </c>
      <c r="D88" s="48">
        <f>'2018-2019 годы Приложение 6'!E74</f>
        <v>500</v>
      </c>
      <c r="E88" s="48">
        <f>'2018-2019 годы Приложение 6'!F74</f>
        <v>500</v>
      </c>
    </row>
    <row r="89" spans="1:5" ht="126">
      <c r="A89" s="65" t="s">
        <v>358</v>
      </c>
      <c r="B89" s="17" t="s">
        <v>205</v>
      </c>
      <c r="C89" s="17"/>
      <c r="D89" s="42">
        <f>D90</f>
        <v>135</v>
      </c>
      <c r="E89" s="42">
        <f>E90</f>
        <v>135</v>
      </c>
    </row>
    <row r="90" spans="1:5" ht="31.5">
      <c r="A90" s="46" t="s">
        <v>38</v>
      </c>
      <c r="B90" s="32" t="s">
        <v>205</v>
      </c>
      <c r="C90" s="32" t="s">
        <v>24</v>
      </c>
      <c r="D90" s="42">
        <f>'2018-2019 годы Приложение 6'!E239</f>
        <v>135</v>
      </c>
      <c r="E90" s="42">
        <f>'2018-2019 годы Приложение 6'!F239</f>
        <v>135</v>
      </c>
    </row>
    <row r="91" spans="1:5" ht="31.5">
      <c r="A91" s="45" t="s">
        <v>166</v>
      </c>
      <c r="B91" s="47" t="s">
        <v>211</v>
      </c>
      <c r="C91" s="47"/>
      <c r="D91" s="48">
        <f>'2018-2019 годы Приложение 6'!E75</f>
        <v>250</v>
      </c>
      <c r="E91" s="48">
        <f>'2018-2019 годы Приложение 6'!F75</f>
        <v>250</v>
      </c>
    </row>
    <row r="92" spans="1:5" ht="31.5">
      <c r="A92" s="45" t="s">
        <v>20</v>
      </c>
      <c r="B92" s="47" t="s">
        <v>211</v>
      </c>
      <c r="C92" s="47" t="s">
        <v>15</v>
      </c>
      <c r="D92" s="48">
        <f>'2018-2019 годы Приложение 6'!E76</f>
        <v>250</v>
      </c>
      <c r="E92" s="48">
        <f>'2018-2019 годы Приложение 6'!F76</f>
        <v>250</v>
      </c>
    </row>
    <row r="93" spans="1:5" ht="47.25">
      <c r="A93" s="12" t="s">
        <v>111</v>
      </c>
      <c r="B93" s="13" t="s">
        <v>213</v>
      </c>
      <c r="C93" s="13" t="s">
        <v>0</v>
      </c>
      <c r="D93" s="14">
        <f>D94+D96</f>
        <v>5655.299999999999</v>
      </c>
      <c r="E93" s="14">
        <f>E94+E96</f>
        <v>5790.9</v>
      </c>
    </row>
    <row r="94" spans="1:5" ht="31.5">
      <c r="A94" s="45" t="s">
        <v>168</v>
      </c>
      <c r="B94" s="25" t="s">
        <v>323</v>
      </c>
      <c r="C94" s="40"/>
      <c r="D94" s="187">
        <f>D95</f>
        <v>0</v>
      </c>
      <c r="E94" s="187">
        <f>E95</f>
        <v>0</v>
      </c>
    </row>
    <row r="95" spans="1:5" ht="47.25">
      <c r="A95" s="96" t="s">
        <v>17</v>
      </c>
      <c r="B95" s="25" t="s">
        <v>323</v>
      </c>
      <c r="C95" s="40" t="s">
        <v>18</v>
      </c>
      <c r="D95" s="187">
        <f>'2018-2019 годы Приложение 6'!E242</f>
        <v>0</v>
      </c>
      <c r="E95" s="187">
        <f>'2018-2019 годы Приложение 6'!F242</f>
        <v>0</v>
      </c>
    </row>
    <row r="96" spans="1:5" ht="47.25">
      <c r="A96" s="45" t="s">
        <v>324</v>
      </c>
      <c r="B96" s="47" t="s">
        <v>306</v>
      </c>
      <c r="C96" s="47"/>
      <c r="D96" s="48">
        <f>D97+D98</f>
        <v>5655.299999999999</v>
      </c>
      <c r="E96" s="48">
        <f>E97+E98</f>
        <v>5790.9</v>
      </c>
    </row>
    <row r="97" spans="1:5" ht="31.5">
      <c r="A97" s="45" t="s">
        <v>20</v>
      </c>
      <c r="B97" s="47" t="s">
        <v>306</v>
      </c>
      <c r="C97" s="47" t="s">
        <v>15</v>
      </c>
      <c r="D97" s="48">
        <f>'2018-2019 годы Приложение 6'!E244</f>
        <v>574.4</v>
      </c>
      <c r="E97" s="48">
        <f>'2018-2019 годы Приложение 6'!F244</f>
        <v>710</v>
      </c>
    </row>
    <row r="98" spans="1:5" ht="47.25">
      <c r="A98" s="96" t="s">
        <v>17</v>
      </c>
      <c r="B98" s="47" t="s">
        <v>306</v>
      </c>
      <c r="C98" s="47" t="s">
        <v>18</v>
      </c>
      <c r="D98" s="48">
        <f>'2018-2019 годы Приложение 6'!E245</f>
        <v>5080.9</v>
      </c>
      <c r="E98" s="48">
        <f>'2018-2019 годы Приложение 6'!F245</f>
        <v>5080.9</v>
      </c>
    </row>
    <row r="99" spans="1:10" ht="31.5">
      <c r="A99" s="12" t="s">
        <v>102</v>
      </c>
      <c r="B99" s="13" t="s">
        <v>206</v>
      </c>
      <c r="C99" s="13" t="s">
        <v>0</v>
      </c>
      <c r="D99" s="14">
        <f>D100+D104</f>
        <v>57818.100000000006</v>
      </c>
      <c r="E99" s="14">
        <f>E100+E104</f>
        <v>58194.3</v>
      </c>
      <c r="G99" s="172"/>
      <c r="H99" s="172"/>
      <c r="I99" s="172"/>
      <c r="J99" s="172"/>
    </row>
    <row r="100" spans="1:5" ht="47.25">
      <c r="A100" s="16" t="s">
        <v>21</v>
      </c>
      <c r="B100" s="17" t="s">
        <v>207</v>
      </c>
      <c r="C100" s="17"/>
      <c r="D100" s="19">
        <f>D101+D102+D103</f>
        <v>30056.3</v>
      </c>
      <c r="E100" s="19">
        <f>E101+E102+E103</f>
        <v>30287.7</v>
      </c>
    </row>
    <row r="101" spans="1:9" ht="94.5">
      <c r="A101" s="46" t="s">
        <v>22</v>
      </c>
      <c r="B101" s="32" t="s">
        <v>207</v>
      </c>
      <c r="C101" s="32" t="s">
        <v>23</v>
      </c>
      <c r="D101" s="42">
        <f>'2018-2019 годы Приложение 6'!E248</f>
        <v>25979.4</v>
      </c>
      <c r="E101" s="42">
        <f>'2018-2019 годы Приложение 6'!F248</f>
        <v>26059.4</v>
      </c>
      <c r="F101" s="172"/>
      <c r="G101" s="172"/>
      <c r="H101" s="172"/>
      <c r="I101" s="172"/>
    </row>
    <row r="102" spans="1:7" ht="30.75" customHeight="1">
      <c r="A102" s="46" t="s">
        <v>20</v>
      </c>
      <c r="B102" s="32" t="s">
        <v>207</v>
      </c>
      <c r="C102" s="32" t="s">
        <v>15</v>
      </c>
      <c r="D102" s="42">
        <f>'2018-2019 годы Приложение 6'!E249</f>
        <v>3872.6</v>
      </c>
      <c r="E102" s="42">
        <f>'2018-2019 годы Приложение 6'!F249</f>
        <v>4024</v>
      </c>
      <c r="F102" s="31"/>
      <c r="G102" s="31"/>
    </row>
    <row r="103" spans="1:7" ht="32.25" customHeight="1">
      <c r="A103" s="91" t="s">
        <v>16</v>
      </c>
      <c r="B103" s="32" t="s">
        <v>207</v>
      </c>
      <c r="C103" s="32" t="s">
        <v>19</v>
      </c>
      <c r="D103" s="42">
        <f>'2018-2019 годы Приложение 6'!E250</f>
        <v>204.3</v>
      </c>
      <c r="E103" s="42">
        <f>'2018-2019 годы Приложение 6'!F250</f>
        <v>204.3</v>
      </c>
      <c r="F103" s="31"/>
      <c r="G103" s="31"/>
    </row>
    <row r="104" spans="1:5" ht="31.5">
      <c r="A104" s="16" t="s">
        <v>41</v>
      </c>
      <c r="B104" s="17" t="s">
        <v>208</v>
      </c>
      <c r="C104" s="17"/>
      <c r="D104" s="19">
        <f>D105+D106</f>
        <v>27761.800000000003</v>
      </c>
      <c r="E104" s="19">
        <f>E105+E106</f>
        <v>27906.600000000002</v>
      </c>
    </row>
    <row r="105" spans="1:5" ht="94.5">
      <c r="A105" s="46" t="s">
        <v>22</v>
      </c>
      <c r="B105" s="32" t="s">
        <v>208</v>
      </c>
      <c r="C105" s="32" t="s">
        <v>23</v>
      </c>
      <c r="D105" s="42">
        <f>'2018-2019 годы Приложение 6'!E252</f>
        <v>26484.4</v>
      </c>
      <c r="E105" s="42">
        <f>'2018-2019 годы Приложение 6'!F252</f>
        <v>26544.4</v>
      </c>
    </row>
    <row r="106" spans="1:5" ht="31.5">
      <c r="A106" s="46" t="s">
        <v>20</v>
      </c>
      <c r="B106" s="32" t="s">
        <v>208</v>
      </c>
      <c r="C106" s="32" t="s">
        <v>15</v>
      </c>
      <c r="D106" s="42">
        <f>'2018-2019 годы Приложение 6'!E253</f>
        <v>1277.4</v>
      </c>
      <c r="E106" s="42">
        <f>'2018-2019 годы Приложение 6'!F253</f>
        <v>1362.2</v>
      </c>
    </row>
    <row r="107" spans="1:10" ht="47.25">
      <c r="A107" s="34" t="s">
        <v>112</v>
      </c>
      <c r="B107" s="35" t="s">
        <v>221</v>
      </c>
      <c r="C107" s="35" t="s">
        <v>0</v>
      </c>
      <c r="D107" s="36">
        <f>D108+D112+D114+D118+D120+D122+D124+D128+D110+D116</f>
        <v>114693.69999999998</v>
      </c>
      <c r="E107" s="36">
        <f>E108+E112+E114+E118+E120+E122+E124+E128+E110+E116</f>
        <v>116248.90000000001</v>
      </c>
      <c r="G107" s="172"/>
      <c r="H107" s="172"/>
      <c r="I107" s="172"/>
      <c r="J107" s="172"/>
    </row>
    <row r="108" spans="1:5" ht="31.5">
      <c r="A108" s="45" t="s">
        <v>69</v>
      </c>
      <c r="B108" s="47" t="s">
        <v>220</v>
      </c>
      <c r="C108" s="47"/>
      <c r="D108" s="10">
        <f>D109</f>
        <v>25283.7</v>
      </c>
      <c r="E108" s="10">
        <f>E109</f>
        <v>25944.9</v>
      </c>
    </row>
    <row r="109" spans="1:5" ht="47.25">
      <c r="A109" s="89" t="s">
        <v>17</v>
      </c>
      <c r="B109" s="47" t="s">
        <v>220</v>
      </c>
      <c r="C109" s="47" t="s">
        <v>18</v>
      </c>
      <c r="D109" s="41">
        <f>'2018-2019 годы Приложение 6'!E165</f>
        <v>25283.7</v>
      </c>
      <c r="E109" s="41">
        <f>'2018-2019 годы Приложение 6'!F165</f>
        <v>25944.9</v>
      </c>
    </row>
    <row r="110" spans="1:5" ht="31.5">
      <c r="A110" s="26" t="s">
        <v>309</v>
      </c>
      <c r="B110" s="47" t="s">
        <v>327</v>
      </c>
      <c r="C110" s="47"/>
      <c r="D110" s="41">
        <f>D111</f>
        <v>50</v>
      </c>
      <c r="E110" s="41">
        <f>E111</f>
        <v>50</v>
      </c>
    </row>
    <row r="111" spans="1:5" ht="47.25">
      <c r="A111" s="26" t="s">
        <v>17</v>
      </c>
      <c r="B111" s="47" t="s">
        <v>327</v>
      </c>
      <c r="C111" s="47" t="s">
        <v>18</v>
      </c>
      <c r="D111" s="41">
        <f>'2018-2019 годы Приложение 6'!E167</f>
        <v>50</v>
      </c>
      <c r="E111" s="41">
        <f>'2018-2019 годы Приложение 6'!F167</f>
        <v>50</v>
      </c>
    </row>
    <row r="112" spans="1:5" ht="31.5">
      <c r="A112" s="45" t="s">
        <v>309</v>
      </c>
      <c r="B112" s="47" t="s">
        <v>307</v>
      </c>
      <c r="C112" s="47"/>
      <c r="D112" s="41">
        <f>D113</f>
        <v>102.4</v>
      </c>
      <c r="E112" s="41">
        <f>E113</f>
        <v>102.4</v>
      </c>
    </row>
    <row r="113" spans="1:5" ht="47.25">
      <c r="A113" s="89" t="s">
        <v>17</v>
      </c>
      <c r="B113" s="47" t="s">
        <v>307</v>
      </c>
      <c r="C113" s="47" t="s">
        <v>18</v>
      </c>
      <c r="D113" s="41">
        <f>'2018-2019 годы Приложение 6'!E169</f>
        <v>102.4</v>
      </c>
      <c r="E113" s="41">
        <f>'2018-2019 годы Приложение 6'!F169</f>
        <v>102.4</v>
      </c>
    </row>
    <row r="114" spans="1:5" ht="31.5">
      <c r="A114" s="45" t="s">
        <v>310</v>
      </c>
      <c r="B114" s="47" t="s">
        <v>308</v>
      </c>
      <c r="C114" s="47"/>
      <c r="D114" s="41">
        <f>D115</f>
        <v>99.6</v>
      </c>
      <c r="E114" s="41">
        <f>E115</f>
        <v>99.6</v>
      </c>
    </row>
    <row r="115" spans="1:5" ht="47.25">
      <c r="A115" s="89" t="s">
        <v>17</v>
      </c>
      <c r="B115" s="47" t="s">
        <v>308</v>
      </c>
      <c r="C115" s="47" t="s">
        <v>18</v>
      </c>
      <c r="D115" s="41">
        <f>'2018-2019 годы Приложение 6'!E171</f>
        <v>99.6</v>
      </c>
      <c r="E115" s="41">
        <f>'2018-2019 годы Приложение 6'!F171</f>
        <v>99.6</v>
      </c>
    </row>
    <row r="116" spans="1:5" ht="78.75">
      <c r="A116" s="26" t="s">
        <v>328</v>
      </c>
      <c r="B116" s="47" t="s">
        <v>329</v>
      </c>
      <c r="C116" s="47"/>
      <c r="D116" s="41">
        <f>D117</f>
        <v>1950.4</v>
      </c>
      <c r="E116" s="41">
        <f>E117</f>
        <v>0</v>
      </c>
    </row>
    <row r="117" spans="1:5" ht="47.25">
      <c r="A117" s="88" t="s">
        <v>17</v>
      </c>
      <c r="B117" s="47" t="s">
        <v>329</v>
      </c>
      <c r="C117" s="47" t="s">
        <v>18</v>
      </c>
      <c r="D117" s="41">
        <f>'2018-2019 годы Приложение 6'!E173</f>
        <v>1950.4</v>
      </c>
      <c r="E117" s="41">
        <f>'2018-2019 годы Приложение 6'!F173</f>
        <v>0</v>
      </c>
    </row>
    <row r="118" spans="1:5" ht="47.25">
      <c r="A118" s="45" t="s">
        <v>71</v>
      </c>
      <c r="B118" s="47" t="s">
        <v>222</v>
      </c>
      <c r="C118" s="47"/>
      <c r="D118" s="42">
        <f>D119</f>
        <v>40958.7</v>
      </c>
      <c r="E118" s="42">
        <f>E119</f>
        <v>41788.2</v>
      </c>
    </row>
    <row r="119" spans="1:5" ht="47.25">
      <c r="A119" s="89" t="s">
        <v>17</v>
      </c>
      <c r="B119" s="47" t="s">
        <v>222</v>
      </c>
      <c r="C119" s="47" t="s">
        <v>18</v>
      </c>
      <c r="D119" s="41">
        <f>'2018-2019 годы Приложение 6'!E175</f>
        <v>40958.7</v>
      </c>
      <c r="E119" s="41">
        <f>'2018-2019 годы Приложение 6'!F175</f>
        <v>41788.2</v>
      </c>
    </row>
    <row r="120" spans="1:5" ht="47.25">
      <c r="A120" s="45" t="s">
        <v>70</v>
      </c>
      <c r="B120" s="47" t="s">
        <v>223</v>
      </c>
      <c r="C120" s="47"/>
      <c r="D120" s="19">
        <f>D121</f>
        <v>18335.3</v>
      </c>
      <c r="E120" s="19">
        <f>E121</f>
        <v>20048</v>
      </c>
    </row>
    <row r="121" spans="1:5" ht="47.25">
      <c r="A121" s="180" t="s">
        <v>17</v>
      </c>
      <c r="B121" s="47" t="s">
        <v>223</v>
      </c>
      <c r="C121" s="47" t="s">
        <v>18</v>
      </c>
      <c r="D121" s="41">
        <f>'2018-2019 годы Приложение 6'!E177</f>
        <v>18335.3</v>
      </c>
      <c r="E121" s="41">
        <f>'2018-2019 годы Приложение 6'!F177</f>
        <v>20048</v>
      </c>
    </row>
    <row r="122" spans="1:5" ht="31.5">
      <c r="A122" s="45" t="s">
        <v>298</v>
      </c>
      <c r="B122" s="47" t="s">
        <v>299</v>
      </c>
      <c r="C122" s="47"/>
      <c r="D122" s="42">
        <f>D123</f>
        <v>20</v>
      </c>
      <c r="E122" s="42">
        <f>E123</f>
        <v>20</v>
      </c>
    </row>
    <row r="123" spans="1:5" ht="31.5">
      <c r="A123" s="89" t="s">
        <v>38</v>
      </c>
      <c r="B123" s="47" t="s">
        <v>299</v>
      </c>
      <c r="C123" s="47" t="s">
        <v>24</v>
      </c>
      <c r="D123" s="41">
        <f>'2018-2019 годы Приложение 6'!E179</f>
        <v>20</v>
      </c>
      <c r="E123" s="41">
        <f>'2018-2019 годы Приложение 6'!F179</f>
        <v>20</v>
      </c>
    </row>
    <row r="124" spans="1:7" ht="31.5">
      <c r="A124" s="45" t="s">
        <v>30</v>
      </c>
      <c r="B124" s="47" t="s">
        <v>224</v>
      </c>
      <c r="C124" s="47"/>
      <c r="D124" s="19">
        <f>D125+D126+D127</f>
        <v>6562.4</v>
      </c>
      <c r="E124" s="19">
        <f>E125+E126+E127</f>
        <v>6731.1</v>
      </c>
      <c r="F124" s="31"/>
      <c r="G124" s="31"/>
    </row>
    <row r="125" spans="1:5" ht="94.5">
      <c r="A125" s="26" t="s">
        <v>22</v>
      </c>
      <c r="B125" s="47" t="s">
        <v>224</v>
      </c>
      <c r="C125" s="47" t="s">
        <v>23</v>
      </c>
      <c r="D125" s="41">
        <f>'2018-2019 годы Приложение 6'!E181</f>
        <v>6365.4</v>
      </c>
      <c r="E125" s="41">
        <f>'2018-2019 годы Приложение 6'!F181</f>
        <v>6365.4</v>
      </c>
    </row>
    <row r="126" spans="1:5" ht="31.5">
      <c r="A126" s="65" t="s">
        <v>20</v>
      </c>
      <c r="B126" s="47" t="s">
        <v>224</v>
      </c>
      <c r="C126" s="47" t="s">
        <v>15</v>
      </c>
      <c r="D126" s="41">
        <f>'2018-2019 годы Приложение 6'!E182</f>
        <v>172.9</v>
      </c>
      <c r="E126" s="41">
        <f>'2018-2019 годы Приложение 6'!F182</f>
        <v>341.6</v>
      </c>
    </row>
    <row r="127" spans="1:5" ht="15.75">
      <c r="A127" s="65" t="s">
        <v>16</v>
      </c>
      <c r="B127" s="47" t="s">
        <v>224</v>
      </c>
      <c r="C127" s="47" t="s">
        <v>19</v>
      </c>
      <c r="D127" s="41">
        <f>'2018-2019 годы Приложение 6'!E183</f>
        <v>24.1</v>
      </c>
      <c r="E127" s="41">
        <f>'2018-2019 годы Приложение 6'!F183</f>
        <v>24.1</v>
      </c>
    </row>
    <row r="128" spans="1:5" ht="31.5">
      <c r="A128" s="45" t="s">
        <v>68</v>
      </c>
      <c r="B128" s="47" t="s">
        <v>225</v>
      </c>
      <c r="C128" s="47"/>
      <c r="D128" s="182">
        <f>D129+D130+D131</f>
        <v>21331.2</v>
      </c>
      <c r="E128" s="182">
        <f>E129+E130+E131</f>
        <v>21464.7</v>
      </c>
    </row>
    <row r="129" spans="1:5" ht="94.5">
      <c r="A129" s="26" t="s">
        <v>22</v>
      </c>
      <c r="B129" s="47" t="s">
        <v>225</v>
      </c>
      <c r="C129" s="47" t="s">
        <v>23</v>
      </c>
      <c r="D129" s="41">
        <f>'2018-2019 годы Приложение 6'!E185</f>
        <v>21025</v>
      </c>
      <c r="E129" s="41">
        <f>'2018-2019 годы Приложение 6'!F185</f>
        <v>21025</v>
      </c>
    </row>
    <row r="130" spans="1:5" ht="31.5">
      <c r="A130" s="65" t="s">
        <v>20</v>
      </c>
      <c r="B130" s="47" t="s">
        <v>225</v>
      </c>
      <c r="C130" s="47" t="s">
        <v>15</v>
      </c>
      <c r="D130" s="41">
        <f>'2018-2019 годы Приложение 6'!E186</f>
        <v>288.9</v>
      </c>
      <c r="E130" s="41">
        <f>'2018-2019 годы Приложение 6'!F186</f>
        <v>422.4</v>
      </c>
    </row>
    <row r="131" spans="1:5" ht="15.75">
      <c r="A131" s="65" t="s">
        <v>16</v>
      </c>
      <c r="B131" s="47" t="s">
        <v>225</v>
      </c>
      <c r="C131" s="47" t="s">
        <v>19</v>
      </c>
      <c r="D131" s="41">
        <f>'2018-2019 годы Приложение 6'!E187</f>
        <v>17.3</v>
      </c>
      <c r="E131" s="41">
        <f>'2018-2019 годы Приложение 6'!F187</f>
        <v>17.3</v>
      </c>
    </row>
    <row r="132" spans="1:10" ht="47.25">
      <c r="A132" s="34" t="s">
        <v>72</v>
      </c>
      <c r="B132" s="35" t="s">
        <v>226</v>
      </c>
      <c r="C132" s="35" t="s">
        <v>0</v>
      </c>
      <c r="D132" s="36">
        <f>D137+D135+D133</f>
        <v>58564.899999999994</v>
      </c>
      <c r="E132" s="36">
        <f>E137+E135+E133</f>
        <v>58564.899999999994</v>
      </c>
      <c r="G132" s="172"/>
      <c r="H132" s="172"/>
      <c r="I132" s="172"/>
      <c r="J132" s="172"/>
    </row>
    <row r="133" spans="1:5" ht="47.25">
      <c r="A133" s="46" t="s">
        <v>73</v>
      </c>
      <c r="B133" s="47" t="s">
        <v>227</v>
      </c>
      <c r="C133" s="32"/>
      <c r="D133" s="42">
        <f>D134</f>
        <v>56564.2</v>
      </c>
      <c r="E133" s="42">
        <f>E134</f>
        <v>56564.2</v>
      </c>
    </row>
    <row r="134" spans="1:5" ht="47.25">
      <c r="A134" s="79" t="s">
        <v>17</v>
      </c>
      <c r="B134" s="47" t="s">
        <v>227</v>
      </c>
      <c r="C134" s="32" t="s">
        <v>18</v>
      </c>
      <c r="D134" s="42">
        <f>'2018-2019 годы Приложение 6'!E79</f>
        <v>56564.2</v>
      </c>
      <c r="E134" s="42">
        <f>'2018-2019 годы Приложение 6'!F79</f>
        <v>56564.2</v>
      </c>
    </row>
    <row r="135" spans="1:5" ht="31.5">
      <c r="A135" s="79" t="s">
        <v>56</v>
      </c>
      <c r="B135" s="47" t="s">
        <v>228</v>
      </c>
      <c r="C135" s="32"/>
      <c r="D135" s="42">
        <f>D136</f>
        <v>300.7</v>
      </c>
      <c r="E135" s="42">
        <f>E136</f>
        <v>300.7</v>
      </c>
    </row>
    <row r="136" spans="1:5" ht="47.25">
      <c r="A136" s="79" t="s">
        <v>17</v>
      </c>
      <c r="B136" s="47" t="s">
        <v>228</v>
      </c>
      <c r="C136" s="32" t="s">
        <v>18</v>
      </c>
      <c r="D136" s="42">
        <f>'2018-2019 годы Приложение 6'!E81</f>
        <v>300.7</v>
      </c>
      <c r="E136" s="42">
        <f>'2018-2019 годы Приложение 6'!F81</f>
        <v>300.7</v>
      </c>
    </row>
    <row r="137" spans="1:5" ht="31.5">
      <c r="A137" s="79" t="s">
        <v>57</v>
      </c>
      <c r="B137" s="47" t="s">
        <v>229</v>
      </c>
      <c r="C137" s="32"/>
      <c r="D137" s="42">
        <f>D138</f>
        <v>1700</v>
      </c>
      <c r="E137" s="42">
        <f>E138</f>
        <v>1700</v>
      </c>
    </row>
    <row r="138" spans="1:5" ht="31.5">
      <c r="A138" s="79" t="s">
        <v>20</v>
      </c>
      <c r="B138" s="47" t="s">
        <v>229</v>
      </c>
      <c r="C138" s="32" t="s">
        <v>15</v>
      </c>
      <c r="D138" s="42">
        <f>'2018-2019 годы Приложение 6'!E83</f>
        <v>1700</v>
      </c>
      <c r="E138" s="42">
        <f>'2018-2019 годы Приложение 6'!F83</f>
        <v>1700</v>
      </c>
    </row>
    <row r="139" spans="1:10" ht="47.25">
      <c r="A139" s="34" t="s">
        <v>113</v>
      </c>
      <c r="B139" s="35" t="s">
        <v>245</v>
      </c>
      <c r="C139" s="35" t="s">
        <v>0</v>
      </c>
      <c r="D139" s="36">
        <f>D140+D145+D158+D184+D191</f>
        <v>148606.90000000002</v>
      </c>
      <c r="E139" s="36">
        <f>E140+E145+E158+E184+E191</f>
        <v>148606.90000000002</v>
      </c>
      <c r="G139" s="172"/>
      <c r="H139" s="172"/>
      <c r="I139" s="172"/>
      <c r="J139" s="172"/>
    </row>
    <row r="140" spans="1:10" ht="47.25">
      <c r="A140" s="12" t="s">
        <v>114</v>
      </c>
      <c r="B140" s="13" t="s">
        <v>246</v>
      </c>
      <c r="C140" s="13" t="s">
        <v>0</v>
      </c>
      <c r="D140" s="14">
        <f>D141</f>
        <v>18308</v>
      </c>
      <c r="E140" s="14">
        <f>E141</f>
        <v>18308</v>
      </c>
      <c r="F140" s="172"/>
      <c r="G140" s="172"/>
      <c r="H140" s="172"/>
      <c r="I140" s="172"/>
      <c r="J140" s="172"/>
    </row>
    <row r="141" spans="1:7" ht="47.25">
      <c r="A141" s="18" t="s">
        <v>21</v>
      </c>
      <c r="B141" s="17" t="s">
        <v>247</v>
      </c>
      <c r="C141" s="9"/>
      <c r="D141" s="10">
        <f>SUM(D142:D144)</f>
        <v>18308</v>
      </c>
      <c r="E141" s="10">
        <f>SUM(E142:E144)</f>
        <v>18308</v>
      </c>
      <c r="F141" s="31"/>
      <c r="G141" s="31"/>
    </row>
    <row r="142" spans="1:5" ht="94.5">
      <c r="A142" s="63" t="s">
        <v>22</v>
      </c>
      <c r="B142" s="17" t="s">
        <v>247</v>
      </c>
      <c r="C142" s="47" t="s">
        <v>23</v>
      </c>
      <c r="D142" s="24">
        <f>'2018-2019 годы Приложение 6'!E262</f>
        <v>16962.2</v>
      </c>
      <c r="E142" s="24">
        <f>'2018-2019 годы Приложение 6'!F262</f>
        <v>16962.2</v>
      </c>
    </row>
    <row r="143" spans="1:5" ht="31.5">
      <c r="A143" s="50" t="s">
        <v>20</v>
      </c>
      <c r="B143" s="17" t="s">
        <v>247</v>
      </c>
      <c r="C143" s="47" t="s">
        <v>15</v>
      </c>
      <c r="D143" s="24">
        <f>'2018-2019 годы Приложение 6'!E263</f>
        <v>1315.5</v>
      </c>
      <c r="E143" s="24">
        <f>'2018-2019 годы Приложение 6'!F263</f>
        <v>1315.8</v>
      </c>
    </row>
    <row r="144" spans="1:5" ht="15.75">
      <c r="A144" s="91" t="s">
        <v>16</v>
      </c>
      <c r="B144" s="17" t="s">
        <v>247</v>
      </c>
      <c r="C144" s="47" t="s">
        <v>19</v>
      </c>
      <c r="D144" s="24">
        <f>'2018-2019 годы Приложение 6'!E264</f>
        <v>30.3</v>
      </c>
      <c r="E144" s="24">
        <f>'2018-2019 годы Приложение 6'!F264</f>
        <v>30</v>
      </c>
    </row>
    <row r="145" spans="1:10" ht="31.5">
      <c r="A145" s="12" t="s">
        <v>115</v>
      </c>
      <c r="B145" s="13" t="s">
        <v>248</v>
      </c>
      <c r="C145" s="13" t="s">
        <v>0</v>
      </c>
      <c r="D145" s="14">
        <f>D146+D148+D150+D154</f>
        <v>22400</v>
      </c>
      <c r="E145" s="14">
        <f>E146+E148+E150+E154</f>
        <v>22400</v>
      </c>
      <c r="G145" s="172"/>
      <c r="H145" s="172"/>
      <c r="I145" s="172"/>
      <c r="J145" s="172"/>
    </row>
    <row r="146" spans="1:5" ht="63">
      <c r="A146" s="64" t="s">
        <v>78</v>
      </c>
      <c r="B146" s="17" t="s">
        <v>249</v>
      </c>
      <c r="C146" s="25"/>
      <c r="D146" s="24">
        <f>D147</f>
        <v>2101.7</v>
      </c>
      <c r="E146" s="24">
        <f>E147</f>
        <v>2101.7</v>
      </c>
    </row>
    <row r="147" spans="1:5" ht="31.5">
      <c r="A147" s="50" t="s">
        <v>20</v>
      </c>
      <c r="B147" s="17" t="s">
        <v>249</v>
      </c>
      <c r="C147" s="47" t="s">
        <v>15</v>
      </c>
      <c r="D147" s="24">
        <f>'2018-2019 годы Приложение 6'!E199</f>
        <v>2101.7</v>
      </c>
      <c r="E147" s="24">
        <f>'2018-2019 годы Приложение 6'!F199</f>
        <v>2101.7</v>
      </c>
    </row>
    <row r="148" spans="1:5" ht="31.5">
      <c r="A148" s="64" t="s">
        <v>25</v>
      </c>
      <c r="B148" s="17" t="s">
        <v>250</v>
      </c>
      <c r="C148" s="25"/>
      <c r="D148" s="24">
        <f>D149</f>
        <v>200</v>
      </c>
      <c r="E148" s="24">
        <f>E149</f>
        <v>200</v>
      </c>
    </row>
    <row r="149" spans="1:5" ht="31.5">
      <c r="A149" s="50" t="s">
        <v>20</v>
      </c>
      <c r="B149" s="17" t="s">
        <v>250</v>
      </c>
      <c r="C149" s="47" t="s">
        <v>15</v>
      </c>
      <c r="D149" s="24">
        <f>'2018-2019 годы Приложение 6'!E201</f>
        <v>200</v>
      </c>
      <c r="E149" s="24">
        <f>'2018-2019 годы Приложение 6'!F201</f>
        <v>200</v>
      </c>
    </row>
    <row r="150" spans="1:5" ht="47.25">
      <c r="A150" s="64" t="s">
        <v>21</v>
      </c>
      <c r="B150" s="17" t="s">
        <v>251</v>
      </c>
      <c r="C150" s="25"/>
      <c r="D150" s="24">
        <f>SUM(D151:D153)</f>
        <v>15915.699999999999</v>
      </c>
      <c r="E150" s="24">
        <f>SUM(E151:E153)</f>
        <v>15915.699999999999</v>
      </c>
    </row>
    <row r="151" spans="1:9" ht="94.5">
      <c r="A151" s="63" t="s">
        <v>22</v>
      </c>
      <c r="B151" s="17" t="s">
        <v>251</v>
      </c>
      <c r="C151" s="47" t="s">
        <v>23</v>
      </c>
      <c r="D151" s="24">
        <f>'2018-2019 годы Приложение 6'!E203</f>
        <v>14154.3</v>
      </c>
      <c r="E151" s="24">
        <f>'2018-2019 годы Приложение 6'!F203</f>
        <v>14154.3</v>
      </c>
      <c r="F151" s="172"/>
      <c r="G151" s="172"/>
      <c r="H151" s="172"/>
      <c r="I151" s="172"/>
    </row>
    <row r="152" spans="1:7" ht="31.5">
      <c r="A152" s="50" t="s">
        <v>20</v>
      </c>
      <c r="B152" s="17" t="s">
        <v>251</v>
      </c>
      <c r="C152" s="47" t="s">
        <v>15</v>
      </c>
      <c r="D152" s="24">
        <f>'2018-2019 годы Приложение 6'!E204</f>
        <v>1746.4</v>
      </c>
      <c r="E152" s="24">
        <f>'2018-2019 годы Приложение 6'!F204</f>
        <v>1746.4</v>
      </c>
      <c r="F152" s="31"/>
      <c r="G152" s="31"/>
    </row>
    <row r="153" spans="1:7" ht="15.75">
      <c r="A153" s="50" t="s">
        <v>16</v>
      </c>
      <c r="B153" s="17" t="s">
        <v>251</v>
      </c>
      <c r="C153" s="47" t="s">
        <v>19</v>
      </c>
      <c r="D153" s="24">
        <f>'2018-2019 годы Приложение 6'!E205</f>
        <v>15</v>
      </c>
      <c r="E153" s="24">
        <f>'2018-2019 годы Приложение 6'!F205</f>
        <v>15</v>
      </c>
      <c r="F153" s="31"/>
      <c r="G153" s="31"/>
    </row>
    <row r="154" spans="1:5" ht="31.5">
      <c r="A154" s="64" t="s">
        <v>26</v>
      </c>
      <c r="B154" s="17" t="s">
        <v>252</v>
      </c>
      <c r="C154" s="25"/>
      <c r="D154" s="24">
        <f>D156+D157+D155</f>
        <v>4182.6</v>
      </c>
      <c r="E154" s="24">
        <f>E156+E157+E155</f>
        <v>4182.6</v>
      </c>
    </row>
    <row r="155" spans="1:5" ht="94.5">
      <c r="A155" s="49" t="s">
        <v>22</v>
      </c>
      <c r="B155" s="17" t="s">
        <v>252</v>
      </c>
      <c r="C155" s="25" t="s">
        <v>23</v>
      </c>
      <c r="D155" s="24">
        <f>'2018-2019 годы Приложение 6'!E207</f>
        <v>729.8</v>
      </c>
      <c r="E155" s="24">
        <f>'2018-2019 годы Приложение 6'!F207</f>
        <v>729.8</v>
      </c>
    </row>
    <row r="156" spans="1:5" ht="31.5">
      <c r="A156" s="50" t="s">
        <v>20</v>
      </c>
      <c r="B156" s="17" t="s">
        <v>252</v>
      </c>
      <c r="C156" s="47" t="s">
        <v>15</v>
      </c>
      <c r="D156" s="24">
        <f>'2018-2019 годы Приложение 6'!E208</f>
        <v>2772.8</v>
      </c>
      <c r="E156" s="24">
        <f>'2018-2019 годы Приложение 6'!F208</f>
        <v>2772.8</v>
      </c>
    </row>
    <row r="157" spans="1:5" ht="15.75">
      <c r="A157" s="50" t="s">
        <v>16</v>
      </c>
      <c r="B157" s="17" t="s">
        <v>252</v>
      </c>
      <c r="C157" s="47" t="s">
        <v>19</v>
      </c>
      <c r="D157" s="24">
        <f>'2018-2019 годы Приложение 6'!E209</f>
        <v>680</v>
      </c>
      <c r="E157" s="24">
        <f>'2018-2019 годы Приложение 6'!F209</f>
        <v>680</v>
      </c>
    </row>
    <row r="158" spans="1:10" ht="31.5">
      <c r="A158" s="12" t="s">
        <v>116</v>
      </c>
      <c r="B158" s="13" t="s">
        <v>253</v>
      </c>
      <c r="C158" s="13" t="s">
        <v>0</v>
      </c>
      <c r="D158" s="14">
        <f>D159+D166+D172+D175+D178+D181+D161+D169</f>
        <v>107343.90000000001</v>
      </c>
      <c r="E158" s="14">
        <f>E159+E166+E172+E175+E178+E181+E161+E169</f>
        <v>107343.90000000001</v>
      </c>
      <c r="G158" s="172"/>
      <c r="H158" s="172"/>
      <c r="I158" s="172"/>
      <c r="J158" s="172"/>
    </row>
    <row r="159" spans="1:5" ht="31.5">
      <c r="A159" s="18" t="s">
        <v>27</v>
      </c>
      <c r="B159" s="17" t="s">
        <v>254</v>
      </c>
      <c r="C159" s="9"/>
      <c r="D159" s="10">
        <f>D160</f>
        <v>150</v>
      </c>
      <c r="E159" s="10">
        <f>E160</f>
        <v>150</v>
      </c>
    </row>
    <row r="160" spans="1:5" ht="31.5">
      <c r="A160" s="69" t="s">
        <v>20</v>
      </c>
      <c r="B160" s="17" t="s">
        <v>254</v>
      </c>
      <c r="C160" s="32" t="s">
        <v>15</v>
      </c>
      <c r="D160" s="41">
        <f>'2018-2019 годы Приложение 6'!E87</f>
        <v>150</v>
      </c>
      <c r="E160" s="41">
        <f>'2018-2019 годы Приложение 6'!F87</f>
        <v>150</v>
      </c>
    </row>
    <row r="161" spans="1:7" ht="47.25">
      <c r="A161" s="82" t="s">
        <v>21</v>
      </c>
      <c r="B161" s="17" t="s">
        <v>255</v>
      </c>
      <c r="C161" s="40"/>
      <c r="D161" s="41">
        <f>'2018-2019 годы Приложение 6'!E88</f>
        <v>96287.8</v>
      </c>
      <c r="E161" s="41">
        <f>'2018-2019 годы Приложение 6'!F88</f>
        <v>96287.8</v>
      </c>
      <c r="F161" s="31">
        <f>D169+D172+D175+D178+D181</f>
        <v>961.6</v>
      </c>
      <c r="G161" s="31">
        <f>E169+E172+E175+E178+E181</f>
        <v>961.6</v>
      </c>
    </row>
    <row r="162" spans="1:5" ht="94.5">
      <c r="A162" s="80" t="s">
        <v>22</v>
      </c>
      <c r="B162" s="17" t="s">
        <v>255</v>
      </c>
      <c r="C162" s="32" t="s">
        <v>23</v>
      </c>
      <c r="D162" s="41">
        <f>'2018-2019 годы Приложение 6'!E89</f>
        <v>78095.5</v>
      </c>
      <c r="E162" s="41">
        <f>'2018-2019 годы Приложение 6'!F89</f>
        <v>78095.5</v>
      </c>
    </row>
    <row r="163" spans="1:5" ht="31.5">
      <c r="A163" s="93" t="s">
        <v>20</v>
      </c>
      <c r="B163" s="17" t="s">
        <v>255</v>
      </c>
      <c r="C163" s="32" t="s">
        <v>15</v>
      </c>
      <c r="D163" s="41">
        <f>'2018-2019 годы Приложение 6'!E90</f>
        <v>10000</v>
      </c>
      <c r="E163" s="41">
        <f>'2018-2019 годы Приложение 6'!F90</f>
        <v>10000</v>
      </c>
    </row>
    <row r="164" spans="1:5" ht="31.5">
      <c r="A164" s="79" t="s">
        <v>100</v>
      </c>
      <c r="B164" s="17" t="s">
        <v>255</v>
      </c>
      <c r="C164" s="32" t="s">
        <v>24</v>
      </c>
      <c r="D164" s="41">
        <f>'2018-2019 годы Приложение 6'!E91</f>
        <v>7835.3</v>
      </c>
      <c r="E164" s="41">
        <f>'2018-2019 годы Приложение 6'!F91</f>
        <v>7835.3</v>
      </c>
    </row>
    <row r="165" spans="1:5" ht="15.75">
      <c r="A165" s="94" t="s">
        <v>16</v>
      </c>
      <c r="B165" s="17" t="s">
        <v>255</v>
      </c>
      <c r="C165" s="32" t="s">
        <v>19</v>
      </c>
      <c r="D165" s="41">
        <f>'2018-2019 годы Приложение 6'!E92</f>
        <v>357</v>
      </c>
      <c r="E165" s="41">
        <f>'2018-2019 годы Приложение 6'!F92</f>
        <v>357</v>
      </c>
    </row>
    <row r="166" spans="1:5" ht="31.5">
      <c r="A166" s="18" t="s">
        <v>74</v>
      </c>
      <c r="B166" s="17" t="s">
        <v>256</v>
      </c>
      <c r="C166" s="9"/>
      <c r="D166" s="41">
        <f>D168+D167</f>
        <v>9944.5</v>
      </c>
      <c r="E166" s="41">
        <f>E168+E167</f>
        <v>9944.5</v>
      </c>
    </row>
    <row r="167" spans="1:5" ht="94.5">
      <c r="A167" s="69" t="s">
        <v>22</v>
      </c>
      <c r="B167" s="17" t="s">
        <v>256</v>
      </c>
      <c r="C167" s="32" t="s">
        <v>23</v>
      </c>
      <c r="D167" s="41">
        <f>'2018-2019 годы Приложение 6'!E94</f>
        <v>8821.8</v>
      </c>
      <c r="E167" s="41">
        <f>'2018-2019 годы Приложение 6'!F94</f>
        <v>8821.8</v>
      </c>
    </row>
    <row r="168" spans="1:5" ht="31.5">
      <c r="A168" s="93" t="s">
        <v>20</v>
      </c>
      <c r="B168" s="17" t="s">
        <v>256</v>
      </c>
      <c r="C168" s="32" t="s">
        <v>15</v>
      </c>
      <c r="D168" s="41">
        <f>'2018-2019 годы Приложение 6'!E95</f>
        <v>1122.7</v>
      </c>
      <c r="E168" s="41">
        <f>'2018-2019 годы Приложение 6'!F95</f>
        <v>1122.7</v>
      </c>
    </row>
    <row r="169" spans="1:5" ht="145.5" customHeight="1">
      <c r="A169" s="124" t="s">
        <v>349</v>
      </c>
      <c r="B169" s="32" t="s">
        <v>312</v>
      </c>
      <c r="C169" s="32"/>
      <c r="D169" s="42">
        <f>D170+D171</f>
        <v>47.8</v>
      </c>
      <c r="E169" s="42">
        <f>E170+E171</f>
        <v>47.8</v>
      </c>
    </row>
    <row r="170" spans="1:5" ht="94.5">
      <c r="A170" s="49" t="s">
        <v>22</v>
      </c>
      <c r="B170" s="32" t="s">
        <v>312</v>
      </c>
      <c r="C170" s="32" t="s">
        <v>23</v>
      </c>
      <c r="D170" s="42">
        <f>'2018-2019 годы Приложение 6'!E97</f>
        <v>32.8</v>
      </c>
      <c r="E170" s="42">
        <f>'2018-2019 годы Приложение 6'!F97</f>
        <v>32.8</v>
      </c>
    </row>
    <row r="171" spans="1:5" ht="31.5">
      <c r="A171" s="122" t="s">
        <v>20</v>
      </c>
      <c r="B171" s="32" t="s">
        <v>312</v>
      </c>
      <c r="C171" s="32" t="s">
        <v>15</v>
      </c>
      <c r="D171" s="42">
        <f>'2018-2019 годы Приложение 6'!E98</f>
        <v>15</v>
      </c>
      <c r="E171" s="42">
        <f>'2018-2019 годы Приложение 6'!F98</f>
        <v>15</v>
      </c>
    </row>
    <row r="172" spans="1:5" ht="110.25">
      <c r="A172" s="43" t="s">
        <v>347</v>
      </c>
      <c r="B172" s="32" t="s">
        <v>264</v>
      </c>
      <c r="C172" s="40"/>
      <c r="D172" s="42">
        <f>'2018-2019 годы Приложение 6'!E99</f>
        <v>100.8</v>
      </c>
      <c r="E172" s="42">
        <f>'2018-2019 годы Приложение 6'!F99</f>
        <v>100.8</v>
      </c>
    </row>
    <row r="173" spans="1:5" ht="94.5">
      <c r="A173" s="81" t="s">
        <v>22</v>
      </c>
      <c r="B173" s="32" t="s">
        <v>264</v>
      </c>
      <c r="C173" s="32" t="s">
        <v>23</v>
      </c>
      <c r="D173" s="42">
        <f>'2018-2019 годы Приложение 6'!E100</f>
        <v>98.5</v>
      </c>
      <c r="E173" s="42">
        <f>'2018-2019 годы Приложение 6'!F100</f>
        <v>98.5</v>
      </c>
    </row>
    <row r="174" spans="1:5" ht="31.5">
      <c r="A174" s="93" t="s">
        <v>20</v>
      </c>
      <c r="B174" s="32" t="s">
        <v>264</v>
      </c>
      <c r="C174" s="32" t="s">
        <v>15</v>
      </c>
      <c r="D174" s="42">
        <f>'2018-2019 годы Приложение 6'!E101</f>
        <v>2.3</v>
      </c>
      <c r="E174" s="42">
        <f>'2018-2019 годы Приложение 6'!F101</f>
        <v>2.3</v>
      </c>
    </row>
    <row r="175" spans="1:5" ht="110.25">
      <c r="A175" s="44" t="s">
        <v>350</v>
      </c>
      <c r="B175" s="32" t="s">
        <v>265</v>
      </c>
      <c r="C175" s="40"/>
      <c r="D175" s="42">
        <f>'2018-2019 годы Приложение 6'!E102</f>
        <v>70.69999999999999</v>
      </c>
      <c r="E175" s="42">
        <f>'2018-2019 годы Приложение 6'!F102</f>
        <v>70.69999999999999</v>
      </c>
    </row>
    <row r="176" spans="1:5" ht="94.5">
      <c r="A176" s="81" t="s">
        <v>22</v>
      </c>
      <c r="B176" s="32" t="s">
        <v>265</v>
      </c>
      <c r="C176" s="32" t="s">
        <v>23</v>
      </c>
      <c r="D176" s="42">
        <f>'2018-2019 годы Приложение 6'!E103</f>
        <v>65.69999999999999</v>
      </c>
      <c r="E176" s="42">
        <f>'2018-2019 годы Приложение 6'!F103</f>
        <v>65.69999999999999</v>
      </c>
    </row>
    <row r="177" spans="1:5" ht="31.5">
      <c r="A177" s="93" t="s">
        <v>20</v>
      </c>
      <c r="B177" s="32" t="s">
        <v>265</v>
      </c>
      <c r="C177" s="32" t="s">
        <v>15</v>
      </c>
      <c r="D177" s="42">
        <f>'2018-2019 годы Приложение 6'!E104</f>
        <v>5</v>
      </c>
      <c r="E177" s="42">
        <f>'2018-2019 годы Приложение 6'!F104</f>
        <v>5</v>
      </c>
    </row>
    <row r="178" spans="1:5" ht="173.25">
      <c r="A178" s="206" t="s">
        <v>357</v>
      </c>
      <c r="B178" s="47" t="s">
        <v>266</v>
      </c>
      <c r="C178" s="40"/>
      <c r="D178" s="41">
        <f>D179+D180</f>
        <v>671.6</v>
      </c>
      <c r="E178" s="41">
        <f>E179+E180</f>
        <v>671.6</v>
      </c>
    </row>
    <row r="179" spans="1:9" ht="94.5">
      <c r="A179" s="81" t="s">
        <v>22</v>
      </c>
      <c r="B179" s="47" t="s">
        <v>266</v>
      </c>
      <c r="C179" s="32" t="s">
        <v>23</v>
      </c>
      <c r="D179" s="41">
        <f>'2018-2019 годы Приложение 6'!E106</f>
        <v>656.6</v>
      </c>
      <c r="E179" s="41">
        <f>'2018-2019 годы Приложение 6'!F106</f>
        <v>656.6</v>
      </c>
      <c r="F179" s="172"/>
      <c r="G179" s="172"/>
      <c r="H179" s="172"/>
      <c r="I179" s="172"/>
    </row>
    <row r="180" spans="1:7" ht="31.5">
      <c r="A180" s="93" t="s">
        <v>20</v>
      </c>
      <c r="B180" s="47" t="s">
        <v>266</v>
      </c>
      <c r="C180" s="32" t="s">
        <v>15</v>
      </c>
      <c r="D180" s="41">
        <f>'2018-2019 годы Приложение 6'!E107</f>
        <v>15</v>
      </c>
      <c r="E180" s="41">
        <f>'2018-2019 годы Приложение 6'!F107</f>
        <v>15</v>
      </c>
      <c r="F180" s="31"/>
      <c r="G180" s="31"/>
    </row>
    <row r="181" spans="1:5" ht="78.75">
      <c r="A181" s="27" t="s">
        <v>315</v>
      </c>
      <c r="B181" s="32" t="s">
        <v>267</v>
      </c>
      <c r="C181" s="40"/>
      <c r="D181" s="41">
        <f>'2018-2019 годы Приложение 6'!E108</f>
        <v>70.7</v>
      </c>
      <c r="E181" s="41">
        <f>'2018-2019 годы Приложение 6'!F108</f>
        <v>70.7</v>
      </c>
    </row>
    <row r="182" spans="1:5" ht="94.5">
      <c r="A182" s="81" t="s">
        <v>22</v>
      </c>
      <c r="B182" s="32" t="s">
        <v>267</v>
      </c>
      <c r="C182" s="32" t="s">
        <v>23</v>
      </c>
      <c r="D182" s="41">
        <f>'2018-2019 годы Приложение 6'!E109</f>
        <v>65.7</v>
      </c>
      <c r="E182" s="41">
        <f>'2018-2019 годы Приложение 6'!F109</f>
        <v>65.7</v>
      </c>
    </row>
    <row r="183" spans="1:5" ht="31.5">
      <c r="A183" s="93" t="s">
        <v>20</v>
      </c>
      <c r="B183" s="32" t="s">
        <v>267</v>
      </c>
      <c r="C183" s="32" t="s">
        <v>15</v>
      </c>
      <c r="D183" s="41">
        <f>'2018-2019 годы Приложение 6'!E110</f>
        <v>5</v>
      </c>
      <c r="E183" s="41">
        <f>'2018-2019 годы Приложение 6'!F110</f>
        <v>5</v>
      </c>
    </row>
    <row r="184" spans="1:10" ht="31.5">
      <c r="A184" s="12" t="s">
        <v>105</v>
      </c>
      <c r="B184" s="13" t="s">
        <v>258</v>
      </c>
      <c r="C184" s="13" t="s">
        <v>0</v>
      </c>
      <c r="D184" s="14">
        <f>D185+D187+D189</f>
        <v>550</v>
      </c>
      <c r="E184" s="14">
        <f>E185+E187+E189</f>
        <v>550</v>
      </c>
      <c r="G184" s="172"/>
      <c r="H184" s="172"/>
      <c r="I184" s="172"/>
      <c r="J184" s="172"/>
    </row>
    <row r="185" spans="1:5" ht="49.5" customHeight="1">
      <c r="A185" s="18" t="s">
        <v>28</v>
      </c>
      <c r="B185" s="17" t="s">
        <v>259</v>
      </c>
      <c r="C185" s="9"/>
      <c r="D185" s="10">
        <f>D186</f>
        <v>50</v>
      </c>
      <c r="E185" s="10">
        <f>E186</f>
        <v>50</v>
      </c>
    </row>
    <row r="186" spans="1:9" ht="31.5">
      <c r="A186" s="69" t="s">
        <v>20</v>
      </c>
      <c r="B186" s="17" t="s">
        <v>259</v>
      </c>
      <c r="C186" s="32" t="s">
        <v>15</v>
      </c>
      <c r="D186" s="41">
        <f>'2018-2019 годы Приложение 6'!E113</f>
        <v>50</v>
      </c>
      <c r="E186" s="41">
        <f>'2018-2019 годы Приложение 6'!F113</f>
        <v>50</v>
      </c>
      <c r="F186" s="172"/>
      <c r="G186" s="172"/>
      <c r="H186" s="172"/>
      <c r="I186" s="172"/>
    </row>
    <row r="187" spans="1:9" ht="94.5">
      <c r="A187" s="18" t="s">
        <v>29</v>
      </c>
      <c r="B187" s="17" t="s">
        <v>260</v>
      </c>
      <c r="C187" s="9"/>
      <c r="D187" s="10">
        <f>D188</f>
        <v>400</v>
      </c>
      <c r="E187" s="10">
        <f>E188</f>
        <v>400</v>
      </c>
      <c r="H187" s="31"/>
      <c r="I187" s="31"/>
    </row>
    <row r="188" spans="1:9" ht="31.5">
      <c r="A188" s="69" t="s">
        <v>20</v>
      </c>
      <c r="B188" s="17" t="s">
        <v>260</v>
      </c>
      <c r="C188" s="32" t="s">
        <v>15</v>
      </c>
      <c r="D188" s="41">
        <f>'2018-2019 годы Приложение 6'!E115</f>
        <v>400</v>
      </c>
      <c r="E188" s="41">
        <f>'2018-2019 годы Приложение 6'!F115</f>
        <v>400</v>
      </c>
      <c r="F188" s="172"/>
      <c r="G188" s="172"/>
      <c r="H188" s="172"/>
      <c r="I188" s="172"/>
    </row>
    <row r="189" spans="1:5" ht="31.5">
      <c r="A189" s="83" t="s">
        <v>90</v>
      </c>
      <c r="B189" s="32" t="s">
        <v>261</v>
      </c>
      <c r="C189" s="40"/>
      <c r="D189" s="41">
        <f>D190</f>
        <v>100</v>
      </c>
      <c r="E189" s="41">
        <f>E190</f>
        <v>100</v>
      </c>
    </row>
    <row r="190" spans="1:5" ht="31.5">
      <c r="A190" s="69" t="s">
        <v>20</v>
      </c>
      <c r="B190" s="32" t="s">
        <v>261</v>
      </c>
      <c r="C190" s="32" t="s">
        <v>15</v>
      </c>
      <c r="D190" s="41">
        <f>'2018-2019 годы Приложение 6'!E117</f>
        <v>100</v>
      </c>
      <c r="E190" s="41">
        <f>'2018-2019 годы Приложение 6'!F117</f>
        <v>100</v>
      </c>
    </row>
    <row r="191" spans="1:10" ht="31.5">
      <c r="A191" s="12" t="s">
        <v>117</v>
      </c>
      <c r="B191" s="13" t="s">
        <v>262</v>
      </c>
      <c r="C191" s="13" t="s">
        <v>0</v>
      </c>
      <c r="D191" s="14">
        <f>D192</f>
        <v>5</v>
      </c>
      <c r="E191" s="14">
        <f>E192</f>
        <v>5</v>
      </c>
      <c r="G191" s="172"/>
      <c r="H191" s="172"/>
      <c r="I191" s="172"/>
      <c r="J191" s="172"/>
    </row>
    <row r="192" spans="1:7" ht="47.25">
      <c r="A192" s="82" t="s">
        <v>128</v>
      </c>
      <c r="B192" s="17" t="s">
        <v>263</v>
      </c>
      <c r="C192" s="40"/>
      <c r="D192" s="41">
        <f>D193</f>
        <v>5</v>
      </c>
      <c r="E192" s="41">
        <f>E193</f>
        <v>5</v>
      </c>
      <c r="F192" s="31"/>
      <c r="G192" s="31"/>
    </row>
    <row r="193" spans="1:5" ht="31.5">
      <c r="A193" s="69" t="s">
        <v>20</v>
      </c>
      <c r="B193" s="17" t="s">
        <v>263</v>
      </c>
      <c r="C193" s="32" t="s">
        <v>15</v>
      </c>
      <c r="D193" s="41">
        <f>'2018-2019 годы Приложение 6'!E120</f>
        <v>5</v>
      </c>
      <c r="E193" s="41">
        <f>'2018-2019 годы Приложение 6'!F120</f>
        <v>5</v>
      </c>
    </row>
    <row r="194" spans="1:10" ht="47.25">
      <c r="A194" s="34" t="s">
        <v>118</v>
      </c>
      <c r="B194" s="35" t="s">
        <v>216</v>
      </c>
      <c r="C194" s="35" t="s">
        <v>0</v>
      </c>
      <c r="D194" s="36">
        <f>D195+D198+D203</f>
        <v>12595</v>
      </c>
      <c r="E194" s="36">
        <f>E195+E198+E203</f>
        <v>12595</v>
      </c>
      <c r="G194" s="172"/>
      <c r="H194" s="172"/>
      <c r="I194" s="172"/>
      <c r="J194" s="172"/>
    </row>
    <row r="195" spans="1:10" ht="31.5">
      <c r="A195" s="12" t="s">
        <v>119</v>
      </c>
      <c r="B195" s="13" t="s">
        <v>230</v>
      </c>
      <c r="C195" s="13" t="s">
        <v>0</v>
      </c>
      <c r="D195" s="14">
        <f>D196</f>
        <v>60</v>
      </c>
      <c r="E195" s="14">
        <f>E196</f>
        <v>60</v>
      </c>
      <c r="G195" s="172"/>
      <c r="H195" s="172"/>
      <c r="I195" s="172"/>
      <c r="J195" s="172"/>
    </row>
    <row r="196" spans="1:5" ht="47.25">
      <c r="A196" s="46" t="s">
        <v>45</v>
      </c>
      <c r="B196" s="40" t="s">
        <v>231</v>
      </c>
      <c r="C196" s="85"/>
      <c r="D196" s="84">
        <f>D197</f>
        <v>60</v>
      </c>
      <c r="E196" s="84">
        <f>E197</f>
        <v>60</v>
      </c>
    </row>
    <row r="197" spans="1:5" ht="31.5">
      <c r="A197" s="46" t="s">
        <v>20</v>
      </c>
      <c r="B197" s="40" t="s">
        <v>231</v>
      </c>
      <c r="C197" s="32" t="s">
        <v>15</v>
      </c>
      <c r="D197" s="41">
        <f>'2018-2019 годы Приложение 6'!E124</f>
        <v>60</v>
      </c>
      <c r="E197" s="41">
        <f>'2018-2019 годы Приложение 6'!F124</f>
        <v>60</v>
      </c>
    </row>
    <row r="198" spans="1:10" ht="48.75" customHeight="1">
      <c r="A198" s="12" t="s">
        <v>169</v>
      </c>
      <c r="B198" s="13" t="s">
        <v>232</v>
      </c>
      <c r="C198" s="13" t="s">
        <v>0</v>
      </c>
      <c r="D198" s="14">
        <f>D199</f>
        <v>12385</v>
      </c>
      <c r="E198" s="14">
        <f>E199</f>
        <v>12385</v>
      </c>
      <c r="G198" s="172"/>
      <c r="H198" s="172"/>
      <c r="I198" s="172"/>
      <c r="J198" s="172"/>
    </row>
    <row r="199" spans="1:9" ht="15.75">
      <c r="A199" s="46" t="s">
        <v>94</v>
      </c>
      <c r="B199" s="40" t="s">
        <v>234</v>
      </c>
      <c r="C199" s="85"/>
      <c r="D199" s="41">
        <f>D201+D200+D202</f>
        <v>12385</v>
      </c>
      <c r="E199" s="41">
        <f>E201+E200+E202</f>
        <v>12385</v>
      </c>
      <c r="F199" s="172"/>
      <c r="G199" s="172"/>
      <c r="H199" s="172"/>
      <c r="I199" s="172"/>
    </row>
    <row r="200" spans="1:5" ht="94.5">
      <c r="A200" s="79" t="s">
        <v>22</v>
      </c>
      <c r="B200" s="40" t="s">
        <v>234</v>
      </c>
      <c r="C200" s="32" t="s">
        <v>23</v>
      </c>
      <c r="D200" s="41">
        <f>'2018-2019 годы Приложение 6'!E127</f>
        <v>11369</v>
      </c>
      <c r="E200" s="41">
        <f>'2018-2019 годы Приложение 6'!F127</f>
        <v>11369</v>
      </c>
    </row>
    <row r="201" spans="1:5" ht="31.5">
      <c r="A201" s="46" t="s">
        <v>20</v>
      </c>
      <c r="B201" s="40" t="s">
        <v>234</v>
      </c>
      <c r="C201" s="32" t="s">
        <v>15</v>
      </c>
      <c r="D201" s="41">
        <f>'2018-2019 годы Приложение 6'!E128</f>
        <v>992.9</v>
      </c>
      <c r="E201" s="41">
        <f>'2018-2019 годы Приложение 6'!F128</f>
        <v>992.9</v>
      </c>
    </row>
    <row r="202" spans="1:5" ht="15.75">
      <c r="A202" s="46" t="s">
        <v>16</v>
      </c>
      <c r="B202" s="40" t="s">
        <v>316</v>
      </c>
      <c r="C202" s="47" t="s">
        <v>19</v>
      </c>
      <c r="D202" s="41">
        <f>'2018-2019 годы Приложение 6'!E129</f>
        <v>23.1</v>
      </c>
      <c r="E202" s="41">
        <f>'2018-2019 годы Приложение 6'!F129</f>
        <v>23.1</v>
      </c>
    </row>
    <row r="203" spans="1:10" ht="31.5">
      <c r="A203" s="28" t="s">
        <v>161</v>
      </c>
      <c r="B203" s="13" t="s">
        <v>236</v>
      </c>
      <c r="C203" s="13"/>
      <c r="D203" s="14">
        <f>D204+D206+D208</f>
        <v>150</v>
      </c>
      <c r="E203" s="14">
        <f>E204+E206+E208</f>
        <v>150</v>
      </c>
      <c r="G203" s="172"/>
      <c r="H203" s="172"/>
      <c r="I203" s="172"/>
      <c r="J203" s="172"/>
    </row>
    <row r="204" spans="1:5" ht="94.5">
      <c r="A204" s="45" t="s">
        <v>162</v>
      </c>
      <c r="B204" s="40" t="s">
        <v>237</v>
      </c>
      <c r="C204" s="40"/>
      <c r="D204" s="41">
        <f>D205</f>
        <v>40</v>
      </c>
      <c r="E204" s="41">
        <f>E205</f>
        <v>40</v>
      </c>
    </row>
    <row r="205" spans="1:5" ht="31.5">
      <c r="A205" s="46" t="s">
        <v>20</v>
      </c>
      <c r="B205" s="40" t="s">
        <v>237</v>
      </c>
      <c r="C205" s="40" t="s">
        <v>15</v>
      </c>
      <c r="D205" s="41">
        <f>'2018-2019 годы Приложение 6'!E132</f>
        <v>40</v>
      </c>
      <c r="E205" s="41">
        <f>'2018-2019 годы Приложение 6'!F132</f>
        <v>40</v>
      </c>
    </row>
    <row r="206" spans="1:5" ht="94.5">
      <c r="A206" s="45" t="s">
        <v>163</v>
      </c>
      <c r="B206" s="40" t="s">
        <v>238</v>
      </c>
      <c r="C206" s="40"/>
      <c r="D206" s="41">
        <f>D207</f>
        <v>70</v>
      </c>
      <c r="E206" s="41">
        <f>E207</f>
        <v>70</v>
      </c>
    </row>
    <row r="207" spans="1:9" ht="31.5">
      <c r="A207" s="46" t="s">
        <v>20</v>
      </c>
      <c r="B207" s="40" t="s">
        <v>238</v>
      </c>
      <c r="C207" s="40" t="s">
        <v>15</v>
      </c>
      <c r="D207" s="41">
        <f>'2018-2019 годы Приложение 6'!E134</f>
        <v>70</v>
      </c>
      <c r="E207" s="41">
        <f>'2018-2019 годы Приложение 6'!F134</f>
        <v>70</v>
      </c>
      <c r="F207" s="172"/>
      <c r="G207" s="172"/>
      <c r="H207" s="172"/>
      <c r="I207" s="172"/>
    </row>
    <row r="208" spans="1:5" ht="63">
      <c r="A208" s="45" t="s">
        <v>164</v>
      </c>
      <c r="B208" s="40" t="s">
        <v>239</v>
      </c>
      <c r="C208" s="40"/>
      <c r="D208" s="41">
        <f>D209</f>
        <v>40</v>
      </c>
      <c r="E208" s="41">
        <f>E209</f>
        <v>40</v>
      </c>
    </row>
    <row r="209" spans="1:5" ht="31.5">
      <c r="A209" s="45" t="s">
        <v>20</v>
      </c>
      <c r="B209" s="40" t="s">
        <v>239</v>
      </c>
      <c r="C209" s="40" t="s">
        <v>15</v>
      </c>
      <c r="D209" s="41">
        <f>'2018-2019 годы Приложение 6'!E136</f>
        <v>40</v>
      </c>
      <c r="E209" s="41">
        <f>'2018-2019 годы Приложение 6'!F136</f>
        <v>40</v>
      </c>
    </row>
    <row r="210" spans="1:10" ht="31.5">
      <c r="A210" s="34" t="s">
        <v>120</v>
      </c>
      <c r="B210" s="35" t="s">
        <v>268</v>
      </c>
      <c r="C210" s="35" t="s">
        <v>0</v>
      </c>
      <c r="D210" s="36">
        <f>D211+D216+D225</f>
        <v>24603.300000000003</v>
      </c>
      <c r="E210" s="36">
        <f>E211+E216+E225</f>
        <v>24720.300000000003</v>
      </c>
      <c r="G210" s="172"/>
      <c r="H210" s="172"/>
      <c r="I210" s="172"/>
      <c r="J210" s="172"/>
    </row>
    <row r="211" spans="1:10" ht="31.5">
      <c r="A211" s="12" t="s">
        <v>121</v>
      </c>
      <c r="B211" s="13" t="s">
        <v>269</v>
      </c>
      <c r="C211" s="13" t="s">
        <v>0</v>
      </c>
      <c r="D211" s="14">
        <f>D212+D214</f>
        <v>50</v>
      </c>
      <c r="E211" s="14">
        <f>E212+E214</f>
        <v>50</v>
      </c>
      <c r="F211" s="172"/>
      <c r="G211" s="172"/>
      <c r="H211" s="172"/>
      <c r="I211" s="172"/>
      <c r="J211" s="172"/>
    </row>
    <row r="212" spans="1:7" ht="78.75">
      <c r="A212" s="16" t="s">
        <v>76</v>
      </c>
      <c r="B212" s="17" t="s">
        <v>270</v>
      </c>
      <c r="C212" s="9"/>
      <c r="D212" s="10">
        <f>D213</f>
        <v>17</v>
      </c>
      <c r="E212" s="10">
        <f>E213</f>
        <v>17</v>
      </c>
      <c r="F212" s="31"/>
      <c r="G212" s="31"/>
    </row>
    <row r="213" spans="1:5" ht="31.5">
      <c r="A213" s="46" t="s">
        <v>20</v>
      </c>
      <c r="B213" s="17" t="s">
        <v>270</v>
      </c>
      <c r="C213" s="32" t="s">
        <v>15</v>
      </c>
      <c r="D213" s="41">
        <f>'2018-2019 годы Приложение 6'!E140</f>
        <v>17</v>
      </c>
      <c r="E213" s="41">
        <f>'2018-2019 годы Приложение 6'!F140</f>
        <v>17</v>
      </c>
    </row>
    <row r="214" spans="1:5" ht="31.5">
      <c r="A214" s="46" t="s">
        <v>77</v>
      </c>
      <c r="B214" s="17" t="s">
        <v>271</v>
      </c>
      <c r="C214" s="32"/>
      <c r="D214" s="42">
        <f>D215</f>
        <v>33</v>
      </c>
      <c r="E214" s="42">
        <f>E215</f>
        <v>33</v>
      </c>
    </row>
    <row r="215" spans="1:5" ht="94.5">
      <c r="A215" s="79" t="s">
        <v>22</v>
      </c>
      <c r="B215" s="17" t="s">
        <v>271</v>
      </c>
      <c r="C215" s="32" t="s">
        <v>23</v>
      </c>
      <c r="D215" s="41">
        <f>'2018-2019 годы Приложение 6'!E142</f>
        <v>33</v>
      </c>
      <c r="E215" s="41">
        <f>'2018-2019 годы Приложение 6'!F142</f>
        <v>33</v>
      </c>
    </row>
    <row r="216" spans="1:10" ht="78.75">
      <c r="A216" s="12" t="s">
        <v>126</v>
      </c>
      <c r="B216" s="13" t="s">
        <v>217</v>
      </c>
      <c r="C216" s="13" t="s">
        <v>0</v>
      </c>
      <c r="D216" s="14">
        <f>D219+D221+D223+D217</f>
        <v>24453.300000000003</v>
      </c>
      <c r="E216" s="14">
        <f>E219+E221+E223+E217</f>
        <v>24570.300000000003</v>
      </c>
      <c r="G216" s="172"/>
      <c r="H216" s="172"/>
      <c r="I216" s="172"/>
      <c r="J216" s="172"/>
    </row>
    <row r="217" spans="1:10" ht="110.25">
      <c r="A217" s="193" t="s">
        <v>151</v>
      </c>
      <c r="B217" s="192" t="s">
        <v>272</v>
      </c>
      <c r="C217" s="194"/>
      <c r="D217" s="84">
        <f>D218</f>
        <v>2926.2</v>
      </c>
      <c r="E217" s="84">
        <f>E218</f>
        <v>3043.2</v>
      </c>
      <c r="G217" s="172"/>
      <c r="H217" s="172"/>
      <c r="I217" s="172"/>
      <c r="J217" s="172"/>
    </row>
    <row r="218" spans="1:10" ht="31.5">
      <c r="A218" s="193" t="s">
        <v>38</v>
      </c>
      <c r="B218" s="192" t="s">
        <v>272</v>
      </c>
      <c r="C218" s="194" t="s">
        <v>24</v>
      </c>
      <c r="D218" s="84">
        <f>'2018-2019 годы Приложение 6'!E257</f>
        <v>2926.2</v>
      </c>
      <c r="E218" s="84">
        <f>'2018-2019 годы Приложение 6'!F257</f>
        <v>3043.2</v>
      </c>
      <c r="G218" s="172"/>
      <c r="H218" s="172"/>
      <c r="I218" s="172"/>
      <c r="J218" s="172"/>
    </row>
    <row r="219" spans="1:5" ht="142.5" customHeight="1">
      <c r="A219" s="181" t="s">
        <v>97</v>
      </c>
      <c r="B219" s="17" t="s">
        <v>277</v>
      </c>
      <c r="C219" s="17"/>
      <c r="D219" s="19">
        <f>D220</f>
        <v>17847.9</v>
      </c>
      <c r="E219" s="19">
        <f>E220</f>
        <v>17847.9</v>
      </c>
    </row>
    <row r="220" spans="1:5" ht="47.25">
      <c r="A220" s="26" t="s">
        <v>40</v>
      </c>
      <c r="B220" s="47" t="s">
        <v>277</v>
      </c>
      <c r="C220" s="32" t="s">
        <v>35</v>
      </c>
      <c r="D220" s="41">
        <f>'2018-2019 годы Приложение 6'!E145</f>
        <v>17847.9</v>
      </c>
      <c r="E220" s="41">
        <f>'2018-2019 годы Приложение 6'!F145</f>
        <v>17847.9</v>
      </c>
    </row>
    <row r="221" spans="1:5" ht="94.5">
      <c r="A221" s="26" t="s">
        <v>99</v>
      </c>
      <c r="B221" s="17" t="s">
        <v>276</v>
      </c>
      <c r="C221" s="17"/>
      <c r="D221" s="19">
        <f>D222</f>
        <v>2979.2</v>
      </c>
      <c r="E221" s="19">
        <f>E222</f>
        <v>2979.2</v>
      </c>
    </row>
    <row r="222" spans="1:5" ht="31.5">
      <c r="A222" s="26" t="s">
        <v>38</v>
      </c>
      <c r="B222" s="17" t="s">
        <v>276</v>
      </c>
      <c r="C222" s="47" t="s">
        <v>24</v>
      </c>
      <c r="D222" s="41">
        <f>'2018-2019 годы Приложение 6'!E147</f>
        <v>2979.2</v>
      </c>
      <c r="E222" s="41">
        <f>'2018-2019 годы Приложение 6'!F147</f>
        <v>2979.2</v>
      </c>
    </row>
    <row r="223" spans="1:5" ht="63">
      <c r="A223" s="45" t="s">
        <v>385</v>
      </c>
      <c r="B223" s="17" t="s">
        <v>356</v>
      </c>
      <c r="C223" s="47"/>
      <c r="D223" s="19">
        <f>D224</f>
        <v>700</v>
      </c>
      <c r="E223" s="19">
        <f>E224</f>
        <v>700</v>
      </c>
    </row>
    <row r="224" spans="1:5" ht="31.5">
      <c r="A224" s="26" t="s">
        <v>38</v>
      </c>
      <c r="B224" s="17" t="s">
        <v>356</v>
      </c>
      <c r="C224" s="47" t="s">
        <v>24</v>
      </c>
      <c r="D224" s="41">
        <f>'2018-2019 годы Приложение 6'!E149</f>
        <v>700</v>
      </c>
      <c r="E224" s="41">
        <f>'2018-2019 годы Приложение 6'!F149</f>
        <v>700</v>
      </c>
    </row>
    <row r="225" spans="1:10" ht="31.5">
      <c r="A225" s="12" t="s">
        <v>123</v>
      </c>
      <c r="B225" s="13" t="s">
        <v>273</v>
      </c>
      <c r="C225" s="13" t="s">
        <v>0</v>
      </c>
      <c r="D225" s="14">
        <f>D226+D228</f>
        <v>100</v>
      </c>
      <c r="E225" s="14">
        <f>E226+E228</f>
        <v>100</v>
      </c>
      <c r="G225" s="172"/>
      <c r="H225" s="172"/>
      <c r="I225" s="172"/>
      <c r="J225" s="172"/>
    </row>
    <row r="226" spans="1:5" ht="47.25">
      <c r="A226" s="16" t="s">
        <v>50</v>
      </c>
      <c r="B226" s="17" t="s">
        <v>274</v>
      </c>
      <c r="C226" s="17"/>
      <c r="D226" s="19">
        <f>D227</f>
        <v>80</v>
      </c>
      <c r="E226" s="19">
        <f>E227</f>
        <v>80</v>
      </c>
    </row>
    <row r="227" spans="1:5" ht="47.25">
      <c r="A227" s="79" t="s">
        <v>17</v>
      </c>
      <c r="B227" s="17" t="s">
        <v>274</v>
      </c>
      <c r="C227" s="32" t="s">
        <v>18</v>
      </c>
      <c r="D227" s="41">
        <f>'2018-2019 годы Приложение 6'!E152</f>
        <v>80</v>
      </c>
      <c r="E227" s="41">
        <f>'2018-2019 годы Приложение 6'!F152</f>
        <v>80</v>
      </c>
    </row>
    <row r="228" spans="1:8" ht="63">
      <c r="A228" s="16" t="s">
        <v>386</v>
      </c>
      <c r="B228" s="17" t="s">
        <v>359</v>
      </c>
      <c r="C228" s="32"/>
      <c r="D228" s="42">
        <f>D229</f>
        <v>20</v>
      </c>
      <c r="E228" s="42">
        <f>E229</f>
        <v>20</v>
      </c>
      <c r="G228" s="31"/>
      <c r="H228" s="31"/>
    </row>
    <row r="229" spans="1:5" ht="47.25">
      <c r="A229" s="79" t="s">
        <v>17</v>
      </c>
      <c r="B229" s="17" t="s">
        <v>359</v>
      </c>
      <c r="C229" s="32" t="s">
        <v>18</v>
      </c>
      <c r="D229" s="41">
        <f>'2018-2019 годы Приложение 6'!E154</f>
        <v>20</v>
      </c>
      <c r="E229" s="41">
        <f>'2018-2019 годы Приложение 6'!F154</f>
        <v>20</v>
      </c>
    </row>
    <row r="230" spans="1:12" ht="15.75">
      <c r="A230" s="37" t="s">
        <v>42</v>
      </c>
      <c r="B230" s="38" t="s">
        <v>176</v>
      </c>
      <c r="C230" s="38" t="s">
        <v>0</v>
      </c>
      <c r="D230" s="39">
        <f>D231+D233+D237+D241+D243+D245+D247+D249+D251+D253+D255+D257+D259+D265+D267+D261+D263</f>
        <v>94831.4</v>
      </c>
      <c r="E230" s="39">
        <f>E231+E233+E237+E241+E243+E245+E247+E249+E251+E253+E255+E257+E259+E265+E267+E261+E263</f>
        <v>113336.6</v>
      </c>
      <c r="G230" s="31"/>
      <c r="H230" s="31"/>
      <c r="I230" s="172"/>
      <c r="J230" s="172"/>
      <c r="K230" s="31"/>
      <c r="L230" s="31"/>
    </row>
    <row r="231" spans="1:5" ht="31.5">
      <c r="A231" s="27" t="s">
        <v>355</v>
      </c>
      <c r="B231" s="47" t="s">
        <v>188</v>
      </c>
      <c r="C231" s="25"/>
      <c r="D231" s="48">
        <f>D232</f>
        <v>1157.1</v>
      </c>
      <c r="E231" s="48">
        <f>E232</f>
        <v>1157.1</v>
      </c>
    </row>
    <row r="232" spans="1:5" ht="94.5">
      <c r="A232" s="49" t="s">
        <v>22</v>
      </c>
      <c r="B232" s="47" t="s">
        <v>188</v>
      </c>
      <c r="C232" s="25" t="s">
        <v>23</v>
      </c>
      <c r="D232" s="41">
        <f>'2018-2019 годы Приложение 6'!E16</f>
        <v>1157.1</v>
      </c>
      <c r="E232" s="41">
        <f>'2018-2019 годы Приложение 6'!F16</f>
        <v>1157.1</v>
      </c>
    </row>
    <row r="233" spans="1:5" ht="47.25">
      <c r="A233" s="49" t="s">
        <v>43</v>
      </c>
      <c r="B233" s="47" t="s">
        <v>189</v>
      </c>
      <c r="C233" s="47" t="s">
        <v>0</v>
      </c>
      <c r="D233" s="48">
        <f>D235+D234+D236</f>
        <v>499.99999999999994</v>
      </c>
      <c r="E233" s="48">
        <f>E235+E234+E236</f>
        <v>499.99999999999994</v>
      </c>
    </row>
    <row r="234" spans="1:5" ht="94.5">
      <c r="A234" s="63" t="s">
        <v>22</v>
      </c>
      <c r="B234" s="47" t="s">
        <v>189</v>
      </c>
      <c r="C234" s="47" t="s">
        <v>23</v>
      </c>
      <c r="D234" s="48">
        <f>'2018-2019 годы Приложение 6'!E18</f>
        <v>101.6</v>
      </c>
      <c r="E234" s="48">
        <f>'2018-2019 годы Приложение 6'!F18</f>
        <v>98.6</v>
      </c>
    </row>
    <row r="235" spans="1:5" ht="31.5">
      <c r="A235" s="50" t="s">
        <v>20</v>
      </c>
      <c r="B235" s="47" t="s">
        <v>189</v>
      </c>
      <c r="C235" s="47" t="s">
        <v>15</v>
      </c>
      <c r="D235" s="48">
        <f>'2018-2019 годы Приложение 6'!E19</f>
        <v>395.2</v>
      </c>
      <c r="E235" s="48">
        <f>'2018-2019 годы Приложение 6'!F19</f>
        <v>398.2</v>
      </c>
    </row>
    <row r="236" spans="1:5" ht="15.75">
      <c r="A236" s="50" t="s">
        <v>16</v>
      </c>
      <c r="B236" s="47" t="s">
        <v>189</v>
      </c>
      <c r="C236" s="47" t="s">
        <v>19</v>
      </c>
      <c r="D236" s="48">
        <f>'2018-2019 годы Приложение 6'!E20</f>
        <v>3.2</v>
      </c>
      <c r="E236" s="48">
        <f>'2018-2019 годы Приложение 6'!F20</f>
        <v>3.2</v>
      </c>
    </row>
    <row r="237" spans="1:5" ht="47.25">
      <c r="A237" s="49" t="s">
        <v>44</v>
      </c>
      <c r="B237" s="47" t="s">
        <v>187</v>
      </c>
      <c r="C237" s="47" t="s">
        <v>0</v>
      </c>
      <c r="D237" s="48">
        <f>D238+D239+D240</f>
        <v>2342.9</v>
      </c>
      <c r="E237" s="48">
        <f>E238+E239+E240</f>
        <v>2342.9</v>
      </c>
    </row>
    <row r="238" spans="1:5" ht="94.5">
      <c r="A238" s="49" t="s">
        <v>22</v>
      </c>
      <c r="B238" s="47" t="s">
        <v>187</v>
      </c>
      <c r="C238" s="47" t="s">
        <v>23</v>
      </c>
      <c r="D238" s="41">
        <f>'2018-2019 годы Приложение 6'!E22</f>
        <v>2072.8</v>
      </c>
      <c r="E238" s="41">
        <f>'2018-2019 годы Приложение 6'!F22</f>
        <v>2068</v>
      </c>
    </row>
    <row r="239" spans="1:5" ht="31.5">
      <c r="A239" s="50" t="s">
        <v>20</v>
      </c>
      <c r="B239" s="47" t="s">
        <v>187</v>
      </c>
      <c r="C239" s="25" t="s">
        <v>15</v>
      </c>
      <c r="D239" s="41">
        <f>'2018-2019 годы Приложение 6'!E23</f>
        <v>268.2</v>
      </c>
      <c r="E239" s="41">
        <f>'2018-2019 годы Приложение 6'!F23</f>
        <v>273.1</v>
      </c>
    </row>
    <row r="240" spans="1:5" ht="15.75">
      <c r="A240" s="50" t="s">
        <v>16</v>
      </c>
      <c r="B240" s="47" t="s">
        <v>187</v>
      </c>
      <c r="C240" s="25" t="s">
        <v>19</v>
      </c>
      <c r="D240" s="41">
        <f>'2018-2019 годы Приложение 6'!E24</f>
        <v>1.9</v>
      </c>
      <c r="E240" s="41">
        <f>'2018-2019 годы Приложение 6'!F24</f>
        <v>1.8</v>
      </c>
    </row>
    <row r="241" spans="1:5" ht="47.25">
      <c r="A241" s="26" t="s">
        <v>91</v>
      </c>
      <c r="B241" s="47" t="s">
        <v>185</v>
      </c>
      <c r="C241" s="145"/>
      <c r="D241" s="24">
        <f>D242</f>
        <v>25942.9</v>
      </c>
      <c r="E241" s="48">
        <f>E242</f>
        <v>26356.9</v>
      </c>
    </row>
    <row r="242" spans="1:11" ht="15.75">
      <c r="A242" s="52" t="s">
        <v>16</v>
      </c>
      <c r="B242" s="47" t="s">
        <v>185</v>
      </c>
      <c r="C242" s="25" t="s">
        <v>19</v>
      </c>
      <c r="D242" s="41">
        <f>'2018-2019 годы Приложение 6'!E157</f>
        <v>25942.9</v>
      </c>
      <c r="E242" s="41">
        <f>'2018-2019 годы Приложение 6'!F157</f>
        <v>26356.9</v>
      </c>
      <c r="J242" s="31"/>
      <c r="K242" s="31"/>
    </row>
    <row r="243" spans="1:8" ht="47.25">
      <c r="A243" s="26" t="s">
        <v>64</v>
      </c>
      <c r="B243" s="47" t="s">
        <v>174</v>
      </c>
      <c r="C243" s="25"/>
      <c r="D243" s="48">
        <f>D244</f>
        <v>1167.8999999999999</v>
      </c>
      <c r="E243" s="48">
        <f>E244</f>
        <v>1167.8999999999999</v>
      </c>
      <c r="G243" s="31"/>
      <c r="H243" s="31"/>
    </row>
    <row r="244" spans="1:5" ht="15.75">
      <c r="A244" s="52" t="s">
        <v>58</v>
      </c>
      <c r="B244" s="47" t="s">
        <v>174</v>
      </c>
      <c r="C244" s="47" t="s">
        <v>59</v>
      </c>
      <c r="D244" s="41">
        <f>'2018-2019 годы Приложение 6'!E267</f>
        <v>1167.8999999999999</v>
      </c>
      <c r="E244" s="41">
        <f>'2018-2019 годы Приложение 6'!F267</f>
        <v>1167.8999999999999</v>
      </c>
    </row>
    <row r="245" spans="1:5" ht="63">
      <c r="A245" s="52" t="s">
        <v>63</v>
      </c>
      <c r="B245" s="47" t="s">
        <v>175</v>
      </c>
      <c r="C245" s="25"/>
      <c r="D245" s="48">
        <f>D246</f>
        <v>133.2</v>
      </c>
      <c r="E245" s="48">
        <f>E246</f>
        <v>133.2</v>
      </c>
    </row>
    <row r="246" spans="1:5" ht="15.75">
      <c r="A246" s="52" t="s">
        <v>58</v>
      </c>
      <c r="B246" s="47" t="s">
        <v>175</v>
      </c>
      <c r="C246" s="47" t="s">
        <v>59</v>
      </c>
      <c r="D246" s="48">
        <f>'2018-2019 годы Приложение 6'!E269</f>
        <v>133.2</v>
      </c>
      <c r="E246" s="48">
        <f>'2018-2019 годы Приложение 6'!F269</f>
        <v>133.2</v>
      </c>
    </row>
    <row r="247" spans="1:5" ht="94.5">
      <c r="A247" s="52" t="s">
        <v>351</v>
      </c>
      <c r="B247" s="47" t="s">
        <v>344</v>
      </c>
      <c r="C247" s="47"/>
      <c r="D247" s="48">
        <f>D248</f>
        <v>1124.1</v>
      </c>
      <c r="E247" s="48">
        <f>E248</f>
        <v>1124.1</v>
      </c>
    </row>
    <row r="248" spans="1:5" ht="47.25">
      <c r="A248" s="98" t="s">
        <v>17</v>
      </c>
      <c r="B248" s="47" t="s">
        <v>344</v>
      </c>
      <c r="C248" s="47" t="s">
        <v>18</v>
      </c>
      <c r="D248" s="48">
        <f>'2018-2019 годы Приложение 6'!E190</f>
        <v>1124.1</v>
      </c>
      <c r="E248" s="48">
        <f>'2018-2019 годы Приложение 6'!F190</f>
        <v>1124.1</v>
      </c>
    </row>
    <row r="249" spans="1:8" ht="63">
      <c r="A249" s="52" t="s">
        <v>92</v>
      </c>
      <c r="B249" s="47" t="s">
        <v>186</v>
      </c>
      <c r="C249" s="25"/>
      <c r="D249" s="24">
        <f>D250</f>
        <v>607.2</v>
      </c>
      <c r="E249" s="48">
        <f>E250</f>
        <v>607.2</v>
      </c>
      <c r="G249" s="31"/>
      <c r="H249" s="31"/>
    </row>
    <row r="250" spans="1:5" ht="31.5">
      <c r="A250" s="52" t="s">
        <v>38</v>
      </c>
      <c r="B250" s="47" t="s">
        <v>186</v>
      </c>
      <c r="C250" s="25" t="s">
        <v>24</v>
      </c>
      <c r="D250" s="24">
        <f>'2018-2019 годы Приложение 6'!E159</f>
        <v>607.2</v>
      </c>
      <c r="E250" s="24">
        <f>'2018-2019 годы Приложение 6'!F159</f>
        <v>607.2</v>
      </c>
    </row>
    <row r="251" spans="1:5" ht="114" customHeight="1">
      <c r="A251" s="103" t="s">
        <v>352</v>
      </c>
      <c r="B251" s="57" t="s">
        <v>179</v>
      </c>
      <c r="C251" s="59"/>
      <c r="D251" s="54">
        <f>D252</f>
        <v>3</v>
      </c>
      <c r="E251" s="54">
        <f>E252</f>
        <v>3</v>
      </c>
    </row>
    <row r="252" spans="1:5" ht="31.5">
      <c r="A252" s="62" t="s">
        <v>20</v>
      </c>
      <c r="B252" s="57" t="s">
        <v>179</v>
      </c>
      <c r="C252" s="59">
        <v>200</v>
      </c>
      <c r="D252" s="54">
        <f>'2018-2019 годы Приложение 6'!E271</f>
        <v>3</v>
      </c>
      <c r="E252" s="54">
        <f>'2018-2019 годы Приложение 6'!F271</f>
        <v>3</v>
      </c>
    </row>
    <row r="253" spans="1:5" ht="220.5">
      <c r="A253" s="103" t="s">
        <v>353</v>
      </c>
      <c r="B253" s="132" t="s">
        <v>180</v>
      </c>
      <c r="C253" s="59"/>
      <c r="D253" s="54">
        <f>D254</f>
        <v>3</v>
      </c>
      <c r="E253" s="54">
        <f>E254</f>
        <v>3</v>
      </c>
    </row>
    <row r="254" spans="1:5" ht="31.5">
      <c r="A254" s="62" t="s">
        <v>20</v>
      </c>
      <c r="B254" s="132" t="s">
        <v>180</v>
      </c>
      <c r="C254" s="59">
        <v>200</v>
      </c>
      <c r="D254" s="54">
        <f>'2018-2019 годы Приложение 6'!E273</f>
        <v>3</v>
      </c>
      <c r="E254" s="54">
        <f>'2018-2019 годы Приложение 6'!F273</f>
        <v>3</v>
      </c>
    </row>
    <row r="255" spans="1:8" ht="31.5">
      <c r="A255" s="26" t="s">
        <v>60</v>
      </c>
      <c r="B255" s="132" t="s">
        <v>181</v>
      </c>
      <c r="C255" s="55"/>
      <c r="D255" s="54">
        <f>D256</f>
        <v>1600.3</v>
      </c>
      <c r="E255" s="54">
        <f>E256</f>
        <v>1578.7</v>
      </c>
      <c r="G255" s="31"/>
      <c r="H255" s="31"/>
    </row>
    <row r="256" spans="1:5" ht="15.75">
      <c r="A256" s="52" t="s">
        <v>58</v>
      </c>
      <c r="B256" s="132" t="s">
        <v>181</v>
      </c>
      <c r="C256" s="47" t="s">
        <v>59</v>
      </c>
      <c r="D256" s="54">
        <f>'2018-2019 годы Приложение 6'!E275</f>
        <v>1600.3</v>
      </c>
      <c r="E256" s="54">
        <f>'2018-2019 годы Приложение 6'!F275</f>
        <v>1578.7</v>
      </c>
    </row>
    <row r="257" spans="1:5" ht="135">
      <c r="A257" s="104" t="s">
        <v>354</v>
      </c>
      <c r="B257" s="132" t="s">
        <v>182</v>
      </c>
      <c r="C257" s="56"/>
      <c r="D257" s="54">
        <f>D258</f>
        <v>178.2</v>
      </c>
      <c r="E257" s="54">
        <f>E258</f>
        <v>178.2</v>
      </c>
    </row>
    <row r="258" spans="1:5" ht="15.75">
      <c r="A258" s="52" t="s">
        <v>58</v>
      </c>
      <c r="B258" s="132" t="s">
        <v>182</v>
      </c>
      <c r="C258" s="47" t="s">
        <v>59</v>
      </c>
      <c r="D258" s="54">
        <f>'2018-2019 годы Приложение 6'!E277</f>
        <v>178.2</v>
      </c>
      <c r="E258" s="54">
        <f>'2018-2019 годы Приложение 6'!F277</f>
        <v>178.2</v>
      </c>
    </row>
    <row r="259" spans="1:5" ht="165">
      <c r="A259" s="106" t="s">
        <v>348</v>
      </c>
      <c r="B259" s="132" t="s">
        <v>183</v>
      </c>
      <c r="C259" s="61"/>
      <c r="D259" s="54">
        <f>D260</f>
        <v>7</v>
      </c>
      <c r="E259" s="54">
        <f>E260</f>
        <v>7</v>
      </c>
    </row>
    <row r="260" spans="1:5" ht="31.5">
      <c r="A260" s="62" t="s">
        <v>20</v>
      </c>
      <c r="B260" s="132" t="s">
        <v>183</v>
      </c>
      <c r="C260" s="47" t="s">
        <v>15</v>
      </c>
      <c r="D260" s="54">
        <f>'2018-2019 годы Приложение 6'!E279</f>
        <v>7</v>
      </c>
      <c r="E260" s="54">
        <f>'2018-2019 годы Приложение 6'!F279</f>
        <v>7</v>
      </c>
    </row>
    <row r="261" spans="1:5" ht="47.25">
      <c r="A261" s="26" t="s">
        <v>154</v>
      </c>
      <c r="B261" s="47" t="s">
        <v>177</v>
      </c>
      <c r="C261" s="47" t="s">
        <v>0</v>
      </c>
      <c r="D261" s="54">
        <f>D262</f>
        <v>3500</v>
      </c>
      <c r="E261" s="54">
        <f>E262</f>
        <v>3400</v>
      </c>
    </row>
    <row r="262" spans="1:5" ht="15.75">
      <c r="A262" s="52" t="s">
        <v>58</v>
      </c>
      <c r="B262" s="47" t="s">
        <v>177</v>
      </c>
      <c r="C262" s="47" t="s">
        <v>59</v>
      </c>
      <c r="D262" s="24">
        <f>'2018-2019 годы Приложение 6'!E281</f>
        <v>3500</v>
      </c>
      <c r="E262" s="24">
        <f>'2018-2019 годы Приложение 6'!F281</f>
        <v>3400</v>
      </c>
    </row>
    <row r="263" spans="1:5" ht="31.5">
      <c r="A263" s="52" t="s">
        <v>61</v>
      </c>
      <c r="B263" s="47" t="s">
        <v>178</v>
      </c>
      <c r="C263" s="55"/>
      <c r="D263" s="54">
        <f>D264</f>
        <v>18591.6</v>
      </c>
      <c r="E263" s="54">
        <f>E264</f>
        <v>17924.4</v>
      </c>
    </row>
    <row r="264" spans="1:5" ht="15.75">
      <c r="A264" s="52" t="s">
        <v>58</v>
      </c>
      <c r="B264" s="47" t="s">
        <v>178</v>
      </c>
      <c r="C264" s="47" t="s">
        <v>59</v>
      </c>
      <c r="D264" s="24">
        <f>'2018-2019 годы Приложение 6'!E283</f>
        <v>18591.6</v>
      </c>
      <c r="E264" s="24">
        <f>'2018-2019 годы Приложение 6'!F283</f>
        <v>17924.4</v>
      </c>
    </row>
    <row r="265" spans="1:5" ht="63">
      <c r="A265" s="105" t="s">
        <v>79</v>
      </c>
      <c r="B265" s="70" t="s">
        <v>190</v>
      </c>
      <c r="C265" s="71"/>
      <c r="D265" s="72">
        <f>D266</f>
        <v>400</v>
      </c>
      <c r="E265" s="72">
        <f>E266</f>
        <v>400</v>
      </c>
    </row>
    <row r="266" spans="1:5" ht="15.75">
      <c r="A266" s="69" t="s">
        <v>16</v>
      </c>
      <c r="B266" s="70" t="s">
        <v>190</v>
      </c>
      <c r="C266" s="71">
        <v>800</v>
      </c>
      <c r="D266" s="24">
        <f>'2018-2019 годы Приложение 6'!E161</f>
        <v>400</v>
      </c>
      <c r="E266" s="24">
        <f>'2018-2019 годы Приложение 6'!F161</f>
        <v>400</v>
      </c>
    </row>
    <row r="267" spans="1:5" ht="23.25" customHeight="1">
      <c r="A267" s="49" t="s">
        <v>62</v>
      </c>
      <c r="B267" s="17" t="s">
        <v>184</v>
      </c>
      <c r="C267" s="157"/>
      <c r="D267" s="53">
        <f>D268</f>
        <v>37573</v>
      </c>
      <c r="E267" s="53">
        <f>E268</f>
        <v>56453</v>
      </c>
    </row>
    <row r="268" spans="1:5" ht="15.75">
      <c r="A268" s="49" t="s">
        <v>16</v>
      </c>
      <c r="B268" s="17" t="s">
        <v>184</v>
      </c>
      <c r="C268" s="157">
        <v>800</v>
      </c>
      <c r="D268" s="53">
        <f>'2018-2019 годы Приложение 6'!E285</f>
        <v>37573</v>
      </c>
      <c r="E268" s="53">
        <f>'2018-2019 годы Приложение 6'!F285</f>
        <v>56453</v>
      </c>
    </row>
  </sheetData>
  <sheetProtection/>
  <mergeCells count="8">
    <mergeCell ref="B1:E1"/>
    <mergeCell ref="B2:E2"/>
    <mergeCell ref="B4:E4"/>
    <mergeCell ref="B5:E5"/>
    <mergeCell ref="A9:A10"/>
    <mergeCell ref="A7:E7"/>
    <mergeCell ref="B9:B10"/>
    <mergeCell ref="C9:C10"/>
  </mergeCells>
  <printOptions/>
  <pageMargins left="0.7874015748031497" right="0.7874015748031497" top="0.35433070866141736" bottom="0.3937007874015748" header="0.31496062992125984" footer="0.31496062992125984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6"/>
  <sheetViews>
    <sheetView view="pageBreakPreview" zoomScaleSheetLayoutView="100" workbookViewId="0" topLeftCell="A133">
      <selection activeCell="A217" sqref="A217"/>
    </sheetView>
  </sheetViews>
  <sheetFormatPr defaultColWidth="9.140625" defaultRowHeight="12.75"/>
  <cols>
    <col min="1" max="1" width="65.28125" style="0" customWidth="1"/>
    <col min="2" max="2" width="8.00390625" style="0" customWidth="1"/>
    <col min="3" max="3" width="16.57421875" style="0" customWidth="1"/>
    <col min="4" max="4" width="9.140625" style="0" customWidth="1"/>
    <col min="5" max="5" width="13.421875" style="0" hidden="1" customWidth="1"/>
    <col min="6" max="6" width="11.57421875" style="0" hidden="1" customWidth="1"/>
    <col min="7" max="7" width="16.00390625" style="0" customWidth="1"/>
    <col min="8" max="8" width="15.00390625" style="0" customWidth="1"/>
    <col min="9" max="9" width="12.28125" style="0" customWidth="1"/>
    <col min="10" max="10" width="15.00390625" style="0" customWidth="1"/>
    <col min="11" max="11" width="13.28125" style="0" customWidth="1"/>
  </cols>
  <sheetData>
    <row r="1" spans="3:7" ht="15.75">
      <c r="C1" s="227"/>
      <c r="D1" s="227"/>
      <c r="E1" s="227"/>
      <c r="G1" s="204" t="s">
        <v>131</v>
      </c>
    </row>
    <row r="2" spans="3:7" ht="27.75" customHeight="1">
      <c r="C2" s="222" t="s">
        <v>406</v>
      </c>
      <c r="D2" s="222"/>
      <c r="E2" s="222"/>
      <c r="F2" s="222"/>
      <c r="G2" s="222"/>
    </row>
    <row r="3" spans="3:7" ht="12.75">
      <c r="C3" s="203"/>
      <c r="D3" s="203"/>
      <c r="E3" s="201"/>
      <c r="F3" s="201"/>
      <c r="G3" s="201"/>
    </row>
    <row r="4" spans="1:7" ht="18.75">
      <c r="A4" s="5"/>
      <c r="B4" s="5"/>
      <c r="C4" s="227"/>
      <c r="D4" s="227"/>
      <c r="E4" s="227"/>
      <c r="G4" s="204" t="s">
        <v>131</v>
      </c>
    </row>
    <row r="5" spans="1:9" ht="38.25" customHeight="1">
      <c r="A5" s="5"/>
      <c r="B5" s="5"/>
      <c r="C5" s="222" t="s">
        <v>345</v>
      </c>
      <c r="D5" s="222"/>
      <c r="E5" s="222"/>
      <c r="F5" s="222"/>
      <c r="G5" s="222"/>
      <c r="H5" s="203"/>
      <c r="I5" s="203"/>
    </row>
    <row r="6" spans="1:5" ht="18.75">
      <c r="A6" s="5"/>
      <c r="B6" s="5"/>
      <c r="C6" s="6"/>
      <c r="D6" s="6"/>
      <c r="E6" s="6"/>
    </row>
    <row r="7" spans="1:7" ht="53.25" customHeight="1">
      <c r="A7" s="232" t="s">
        <v>321</v>
      </c>
      <c r="B7" s="232"/>
      <c r="C7" s="232"/>
      <c r="D7" s="232"/>
      <c r="E7" s="232"/>
      <c r="F7" s="232"/>
      <c r="G7" s="232"/>
    </row>
    <row r="8" spans="1:8" ht="15.75">
      <c r="A8" s="1" t="s">
        <v>0</v>
      </c>
      <c r="B8" s="1"/>
      <c r="C8" s="1" t="s">
        <v>0</v>
      </c>
      <c r="D8" s="1" t="s">
        <v>0</v>
      </c>
      <c r="E8" s="2"/>
      <c r="G8" s="161"/>
      <c r="H8" s="161"/>
    </row>
    <row r="9" spans="1:7" ht="15.75" customHeight="1">
      <c r="A9" s="219" t="s">
        <v>3</v>
      </c>
      <c r="B9" s="219" t="s">
        <v>132</v>
      </c>
      <c r="C9" s="219" t="s">
        <v>1</v>
      </c>
      <c r="D9" s="219" t="s">
        <v>2</v>
      </c>
      <c r="E9" s="219" t="s">
        <v>9</v>
      </c>
      <c r="F9" s="219" t="s">
        <v>346</v>
      </c>
      <c r="G9" s="219" t="s">
        <v>9</v>
      </c>
    </row>
    <row r="10" spans="1:7" ht="40.5" customHeight="1">
      <c r="A10" s="220"/>
      <c r="B10" s="233"/>
      <c r="C10" s="224"/>
      <c r="D10" s="224"/>
      <c r="E10" s="220"/>
      <c r="F10" s="220"/>
      <c r="G10" s="220"/>
    </row>
    <row r="11" spans="1:10" ht="15">
      <c r="A11" s="108" t="s">
        <v>4</v>
      </c>
      <c r="B11" s="108">
        <v>2</v>
      </c>
      <c r="C11" s="108">
        <v>3</v>
      </c>
      <c r="D11" s="108">
        <v>4</v>
      </c>
      <c r="E11" s="108">
        <v>5</v>
      </c>
      <c r="F11" s="108">
        <v>6</v>
      </c>
      <c r="G11" s="108">
        <v>7</v>
      </c>
      <c r="H11" s="4"/>
      <c r="I11" s="4"/>
      <c r="J11" s="4"/>
    </row>
    <row r="12" spans="1:11" ht="15.75">
      <c r="A12" s="7" t="s">
        <v>8</v>
      </c>
      <c r="B12" s="7"/>
      <c r="C12" s="7" t="s">
        <v>0</v>
      </c>
      <c r="D12" s="7" t="s">
        <v>0</v>
      </c>
      <c r="E12" s="8">
        <f>E13+E25+E227+E264+E291+E349</f>
        <v>1549837.3</v>
      </c>
      <c r="F12" s="8">
        <f>F13+F25+F227+F264+F291+F349</f>
        <v>398829.30000000005</v>
      </c>
      <c r="G12" s="8">
        <f>G13+G25+G227+G264+G291+G349</f>
        <v>1948666.5999999999</v>
      </c>
      <c r="H12" s="30">
        <v>1549837.3</v>
      </c>
      <c r="I12" s="30">
        <f>H12-E12</f>
        <v>0</v>
      </c>
      <c r="J12" s="184">
        <f>E12+F12</f>
        <v>1948666.6</v>
      </c>
      <c r="K12" s="161"/>
    </row>
    <row r="13" spans="1:10" ht="15.75">
      <c r="A13" s="109" t="s">
        <v>156</v>
      </c>
      <c r="B13" s="38" t="s">
        <v>133</v>
      </c>
      <c r="C13" s="35"/>
      <c r="D13" s="35"/>
      <c r="E13" s="36">
        <f>E14</f>
        <v>4000</v>
      </c>
      <c r="F13" s="36">
        <f>F14</f>
        <v>0</v>
      </c>
      <c r="G13" s="36">
        <f>G14</f>
        <v>4000</v>
      </c>
      <c r="H13" s="179"/>
      <c r="I13" s="179"/>
      <c r="J13" s="158"/>
    </row>
    <row r="14" spans="1:10" ht="15.75">
      <c r="A14" s="110" t="s">
        <v>42</v>
      </c>
      <c r="B14" s="111" t="s">
        <v>133</v>
      </c>
      <c r="C14" s="112" t="s">
        <v>176</v>
      </c>
      <c r="D14" s="112" t="s">
        <v>0</v>
      </c>
      <c r="E14" s="113">
        <f>E15+E17+E21</f>
        <v>4000</v>
      </c>
      <c r="F14" s="113">
        <f>F15+F17+F21</f>
        <v>0</v>
      </c>
      <c r="G14" s="113">
        <f>G15+G17+G21</f>
        <v>4000</v>
      </c>
      <c r="H14" s="158"/>
      <c r="I14" s="158"/>
      <c r="J14" s="184"/>
    </row>
    <row r="15" spans="1:10" ht="31.5">
      <c r="A15" s="27" t="s">
        <v>134</v>
      </c>
      <c r="B15" s="25" t="s">
        <v>133</v>
      </c>
      <c r="C15" s="47" t="s">
        <v>188</v>
      </c>
      <c r="D15" s="25"/>
      <c r="E15" s="48">
        <f>E16</f>
        <v>1157.1</v>
      </c>
      <c r="F15" s="48">
        <f>F16</f>
        <v>0</v>
      </c>
      <c r="G15" s="48">
        <f>G16</f>
        <v>1157.1</v>
      </c>
      <c r="H15" s="158"/>
      <c r="I15" s="158"/>
      <c r="J15" s="158"/>
    </row>
    <row r="16" spans="1:10" ht="63">
      <c r="A16" s="63" t="s">
        <v>22</v>
      </c>
      <c r="B16" s="25" t="s">
        <v>133</v>
      </c>
      <c r="C16" s="47" t="s">
        <v>188</v>
      </c>
      <c r="D16" s="25" t="s">
        <v>23</v>
      </c>
      <c r="E16" s="48">
        <v>1157.1</v>
      </c>
      <c r="F16" s="48"/>
      <c r="G16" s="48">
        <f>E16+F16</f>
        <v>1157.1</v>
      </c>
      <c r="H16" s="158"/>
      <c r="I16" s="158"/>
      <c r="J16" s="184"/>
    </row>
    <row r="17" spans="1:11" ht="31.5">
      <c r="A17" s="63" t="s">
        <v>43</v>
      </c>
      <c r="B17" s="25" t="s">
        <v>133</v>
      </c>
      <c r="C17" s="47" t="s">
        <v>189</v>
      </c>
      <c r="D17" s="47" t="s">
        <v>0</v>
      </c>
      <c r="E17" s="48">
        <f>E18+E19+E20</f>
        <v>499.99999999999994</v>
      </c>
      <c r="F17" s="48">
        <f>F18+F19+F20</f>
        <v>0</v>
      </c>
      <c r="G17" s="48">
        <f>G18+G19+G20</f>
        <v>499.99999999999994</v>
      </c>
      <c r="H17" s="158"/>
      <c r="I17" s="158"/>
      <c r="J17" s="158"/>
      <c r="K17" s="161"/>
    </row>
    <row r="18" spans="1:11" ht="63">
      <c r="A18" s="63" t="s">
        <v>22</v>
      </c>
      <c r="B18" s="25" t="s">
        <v>133</v>
      </c>
      <c r="C18" s="47" t="s">
        <v>189</v>
      </c>
      <c r="D18" s="47" t="s">
        <v>23</v>
      </c>
      <c r="E18" s="48">
        <v>100.4</v>
      </c>
      <c r="F18" s="48"/>
      <c r="G18" s="48">
        <f>E18+F18</f>
        <v>100.4</v>
      </c>
      <c r="H18" s="158"/>
      <c r="I18" s="158"/>
      <c r="J18" s="158"/>
      <c r="K18" s="161"/>
    </row>
    <row r="19" spans="1:10" ht="31.5">
      <c r="A19" s="50" t="s">
        <v>20</v>
      </c>
      <c r="B19" s="25" t="s">
        <v>133</v>
      </c>
      <c r="C19" s="47" t="s">
        <v>189</v>
      </c>
      <c r="D19" s="47" t="s">
        <v>15</v>
      </c>
      <c r="E19" s="48">
        <v>396.4</v>
      </c>
      <c r="F19" s="48"/>
      <c r="G19" s="48">
        <f>E19+F19</f>
        <v>396.4</v>
      </c>
      <c r="H19" s="158"/>
      <c r="I19" s="158"/>
      <c r="J19" s="184"/>
    </row>
    <row r="20" spans="1:10" ht="15.75">
      <c r="A20" s="50" t="s">
        <v>16</v>
      </c>
      <c r="B20" s="25" t="s">
        <v>133</v>
      </c>
      <c r="C20" s="47" t="s">
        <v>189</v>
      </c>
      <c r="D20" s="47" t="s">
        <v>19</v>
      </c>
      <c r="E20" s="48">
        <v>3.2</v>
      </c>
      <c r="F20" s="48"/>
      <c r="G20" s="48">
        <f>E20+F20</f>
        <v>3.2</v>
      </c>
      <c r="H20" s="158"/>
      <c r="I20" s="158"/>
      <c r="J20" s="184"/>
    </row>
    <row r="21" spans="1:10" ht="31.5">
      <c r="A21" s="63" t="s">
        <v>44</v>
      </c>
      <c r="B21" s="25" t="s">
        <v>133</v>
      </c>
      <c r="C21" s="47" t="s">
        <v>187</v>
      </c>
      <c r="D21" s="47" t="s">
        <v>0</v>
      </c>
      <c r="E21" s="48">
        <f>E22+E23+E24</f>
        <v>2342.9</v>
      </c>
      <c r="F21" s="48">
        <f>F22+F23+F24</f>
        <v>0</v>
      </c>
      <c r="G21" s="48">
        <f>G22+G23+G24</f>
        <v>2342.9</v>
      </c>
      <c r="H21" s="158"/>
      <c r="I21" s="158"/>
      <c r="J21" s="158"/>
    </row>
    <row r="22" spans="1:10" ht="63">
      <c r="A22" s="63" t="s">
        <v>22</v>
      </c>
      <c r="B22" s="25" t="s">
        <v>133</v>
      </c>
      <c r="C22" s="47" t="s">
        <v>187</v>
      </c>
      <c r="D22" s="47" t="s">
        <v>23</v>
      </c>
      <c r="E22" s="48">
        <v>2077.9</v>
      </c>
      <c r="F22" s="48"/>
      <c r="G22" s="48">
        <f>E22+F22</f>
        <v>2077.9</v>
      </c>
      <c r="H22" s="158"/>
      <c r="I22" s="158"/>
      <c r="J22" s="158"/>
    </row>
    <row r="23" spans="1:10" ht="31.5">
      <c r="A23" s="50" t="s">
        <v>20</v>
      </c>
      <c r="B23" s="25" t="s">
        <v>133</v>
      </c>
      <c r="C23" s="47" t="s">
        <v>187</v>
      </c>
      <c r="D23" s="25" t="s">
        <v>15</v>
      </c>
      <c r="E23" s="48">
        <v>263.1</v>
      </c>
      <c r="F23" s="48"/>
      <c r="G23" s="48">
        <f>E23+F23</f>
        <v>263.1</v>
      </c>
      <c r="H23" s="158"/>
      <c r="I23" s="158"/>
      <c r="J23" s="158"/>
    </row>
    <row r="24" spans="1:10" ht="15.75">
      <c r="A24" s="50" t="s">
        <v>16</v>
      </c>
      <c r="B24" s="25" t="s">
        <v>133</v>
      </c>
      <c r="C24" s="47" t="s">
        <v>187</v>
      </c>
      <c r="D24" s="25" t="s">
        <v>19</v>
      </c>
      <c r="E24" s="48">
        <v>1.9</v>
      </c>
      <c r="F24" s="48"/>
      <c r="G24" s="48">
        <f>E24+F24</f>
        <v>1.9</v>
      </c>
      <c r="H24" s="158"/>
      <c r="I24" s="158"/>
      <c r="J24" s="158"/>
    </row>
    <row r="25" spans="1:10" ht="15.75">
      <c r="A25" s="114" t="s">
        <v>157</v>
      </c>
      <c r="B25" s="38" t="s">
        <v>135</v>
      </c>
      <c r="C25" s="115"/>
      <c r="D25" s="116"/>
      <c r="E25" s="39">
        <f>E26+E38+E47+E106+E127+E170+E188+E210+E98</f>
        <v>319804.1</v>
      </c>
      <c r="F25" s="39">
        <f>F26+F38+F47+F106+F127+F170+F188+F210+F98</f>
        <v>99654.3</v>
      </c>
      <c r="G25" s="39">
        <f>G26+G38+G47+G106+G127+G170+G188+G210+G98</f>
        <v>419458.39999999997</v>
      </c>
      <c r="H25" s="158"/>
      <c r="I25" s="158"/>
      <c r="J25" s="158"/>
    </row>
    <row r="26" spans="1:10" ht="31.5">
      <c r="A26" s="117" t="s">
        <v>86</v>
      </c>
      <c r="B26" s="112" t="s">
        <v>135</v>
      </c>
      <c r="C26" s="111" t="s">
        <v>170</v>
      </c>
      <c r="D26" s="111" t="s">
        <v>0</v>
      </c>
      <c r="E26" s="118">
        <f>E27</f>
        <v>650</v>
      </c>
      <c r="F26" s="118">
        <f>F27</f>
        <v>0</v>
      </c>
      <c r="G26" s="118">
        <f>G27</f>
        <v>650</v>
      </c>
      <c r="H26" s="159"/>
      <c r="I26" s="158"/>
      <c r="J26" s="158"/>
    </row>
    <row r="27" spans="1:10" ht="31.5">
      <c r="A27" s="15" t="s">
        <v>87</v>
      </c>
      <c r="B27" s="119" t="s">
        <v>135</v>
      </c>
      <c r="C27" s="13" t="s">
        <v>171</v>
      </c>
      <c r="D27" s="13" t="s">
        <v>0</v>
      </c>
      <c r="E27" s="14">
        <f>E28+E32+E30+E34+E36</f>
        <v>650</v>
      </c>
      <c r="F27" s="14">
        <f>F28+F32+F30+F34+F36</f>
        <v>0</v>
      </c>
      <c r="G27" s="14">
        <f>G28+G32+G30+G34+G36</f>
        <v>650</v>
      </c>
      <c r="H27" s="3"/>
      <c r="I27" s="3"/>
      <c r="J27" s="3"/>
    </row>
    <row r="28" spans="1:10" ht="31.5" hidden="1">
      <c r="A28" s="16" t="s">
        <v>12</v>
      </c>
      <c r="B28" s="32" t="s">
        <v>135</v>
      </c>
      <c r="C28" s="17" t="s">
        <v>172</v>
      </c>
      <c r="D28" s="17"/>
      <c r="E28" s="10">
        <f>E29</f>
        <v>180</v>
      </c>
      <c r="F28" s="10">
        <f>F29</f>
        <v>-180</v>
      </c>
      <c r="G28" s="10">
        <f>G29</f>
        <v>0</v>
      </c>
      <c r="H28" s="3"/>
      <c r="I28" s="3"/>
      <c r="J28" s="3"/>
    </row>
    <row r="29" spans="1:10" ht="31.5" hidden="1">
      <c r="A29" s="215" t="s">
        <v>20</v>
      </c>
      <c r="B29" s="32" t="s">
        <v>135</v>
      </c>
      <c r="C29" s="17" t="s">
        <v>172</v>
      </c>
      <c r="D29" s="47" t="s">
        <v>15</v>
      </c>
      <c r="E29" s="48">
        <v>180</v>
      </c>
      <c r="F29" s="48">
        <v>-180</v>
      </c>
      <c r="G29" s="48">
        <f>E29+F29</f>
        <v>0</v>
      </c>
      <c r="H29" s="3"/>
      <c r="I29" s="3"/>
      <c r="J29" s="3"/>
    </row>
    <row r="30" spans="1:10" ht="63">
      <c r="A30" s="50" t="s">
        <v>402</v>
      </c>
      <c r="B30" s="32" t="s">
        <v>135</v>
      </c>
      <c r="C30" s="17" t="s">
        <v>374</v>
      </c>
      <c r="D30" s="47"/>
      <c r="E30" s="213">
        <f>E31</f>
        <v>0</v>
      </c>
      <c r="F30" s="213">
        <f>F31</f>
        <v>180</v>
      </c>
      <c r="G30" s="213">
        <f>G31</f>
        <v>180</v>
      </c>
      <c r="H30" s="3"/>
      <c r="I30" s="3"/>
      <c r="J30" s="3"/>
    </row>
    <row r="31" spans="1:10" ht="31.5">
      <c r="A31" s="215" t="s">
        <v>20</v>
      </c>
      <c r="B31" s="32" t="s">
        <v>135</v>
      </c>
      <c r="C31" s="17" t="s">
        <v>374</v>
      </c>
      <c r="D31" s="47" t="s">
        <v>15</v>
      </c>
      <c r="E31" s="48">
        <v>0</v>
      </c>
      <c r="F31" s="48">
        <v>180</v>
      </c>
      <c r="G31" s="48">
        <f>E31+F31</f>
        <v>180</v>
      </c>
      <c r="H31" s="3"/>
      <c r="I31" s="3"/>
      <c r="J31" s="3"/>
    </row>
    <row r="32" spans="1:10" ht="31.5" hidden="1">
      <c r="A32" s="45" t="s">
        <v>14</v>
      </c>
      <c r="B32" s="32" t="s">
        <v>135</v>
      </c>
      <c r="C32" s="17" t="s">
        <v>173</v>
      </c>
      <c r="D32" s="47"/>
      <c r="E32" s="24">
        <f>E33</f>
        <v>470</v>
      </c>
      <c r="F32" s="24">
        <f>F33</f>
        <v>-470</v>
      </c>
      <c r="G32" s="24">
        <f>G33</f>
        <v>0</v>
      </c>
      <c r="H32" s="3"/>
      <c r="I32" s="3"/>
      <c r="J32" s="3"/>
    </row>
    <row r="33" spans="1:10" ht="15.75" hidden="1">
      <c r="A33" s="50" t="s">
        <v>16</v>
      </c>
      <c r="B33" s="32" t="s">
        <v>135</v>
      </c>
      <c r="C33" s="17" t="s">
        <v>173</v>
      </c>
      <c r="D33" s="47" t="s">
        <v>19</v>
      </c>
      <c r="E33" s="48">
        <f>1000-530</f>
        <v>470</v>
      </c>
      <c r="F33" s="48">
        <v>-470</v>
      </c>
      <c r="G33" s="48">
        <f>E33+F33</f>
        <v>0</v>
      </c>
      <c r="H33" s="3"/>
      <c r="I33" s="3"/>
      <c r="J33" s="3"/>
    </row>
    <row r="34" spans="1:10" ht="63">
      <c r="A34" s="50" t="s">
        <v>402</v>
      </c>
      <c r="B34" s="32" t="s">
        <v>135</v>
      </c>
      <c r="C34" s="17" t="s">
        <v>375</v>
      </c>
      <c r="D34" s="47"/>
      <c r="E34" s="214">
        <f>E35</f>
        <v>0</v>
      </c>
      <c r="F34" s="214">
        <f>F35</f>
        <v>390</v>
      </c>
      <c r="G34" s="214">
        <f>G35</f>
        <v>390</v>
      </c>
      <c r="H34" s="3"/>
      <c r="I34" s="3"/>
      <c r="J34" s="3"/>
    </row>
    <row r="35" spans="1:10" ht="15.75">
      <c r="A35" s="50" t="s">
        <v>16</v>
      </c>
      <c r="B35" s="32" t="s">
        <v>135</v>
      </c>
      <c r="C35" s="17" t="s">
        <v>375</v>
      </c>
      <c r="D35" s="47" t="s">
        <v>19</v>
      </c>
      <c r="E35" s="48">
        <v>0</v>
      </c>
      <c r="F35" s="48">
        <f>470-80</f>
        <v>390</v>
      </c>
      <c r="G35" s="48">
        <f>E35+F35</f>
        <v>390</v>
      </c>
      <c r="H35" s="3"/>
      <c r="I35" s="3"/>
      <c r="J35" s="3"/>
    </row>
    <row r="36" spans="1:10" ht="31.5">
      <c r="A36" s="50" t="s">
        <v>388</v>
      </c>
      <c r="B36" s="32" t="s">
        <v>135</v>
      </c>
      <c r="C36" s="17" t="s">
        <v>387</v>
      </c>
      <c r="D36" s="47"/>
      <c r="E36" s="48">
        <f>E37</f>
        <v>0</v>
      </c>
      <c r="F36" s="48">
        <f>F37</f>
        <v>80</v>
      </c>
      <c r="G36" s="48">
        <f>G37</f>
        <v>80</v>
      </c>
      <c r="H36" s="3"/>
      <c r="I36" s="3"/>
      <c r="J36" s="3"/>
    </row>
    <row r="37" spans="1:10" ht="15.75">
      <c r="A37" s="50" t="s">
        <v>16</v>
      </c>
      <c r="B37" s="32" t="s">
        <v>135</v>
      </c>
      <c r="C37" s="17" t="s">
        <v>387</v>
      </c>
      <c r="D37" s="47" t="s">
        <v>19</v>
      </c>
      <c r="E37" s="48"/>
      <c r="F37" s="48">
        <v>80</v>
      </c>
      <c r="G37" s="48">
        <f>E37+F37</f>
        <v>80</v>
      </c>
      <c r="H37" s="3"/>
      <c r="I37" s="3"/>
      <c r="J37" s="3"/>
    </row>
    <row r="38" spans="1:10" ht="47.25">
      <c r="A38" s="117" t="s">
        <v>88</v>
      </c>
      <c r="B38" s="112" t="s">
        <v>135</v>
      </c>
      <c r="C38" s="111" t="s">
        <v>240</v>
      </c>
      <c r="D38" s="111" t="s">
        <v>0</v>
      </c>
      <c r="E38" s="118">
        <f>E39+E44</f>
        <v>120</v>
      </c>
      <c r="F38" s="118">
        <f>F39+F44</f>
        <v>360</v>
      </c>
      <c r="G38" s="118">
        <f>G39+G44</f>
        <v>480</v>
      </c>
      <c r="H38" s="3"/>
      <c r="I38" s="3"/>
      <c r="J38" s="3"/>
    </row>
    <row r="39" spans="1:10" ht="31.5">
      <c r="A39" s="12" t="s">
        <v>106</v>
      </c>
      <c r="B39" s="119" t="s">
        <v>135</v>
      </c>
      <c r="C39" s="13" t="s">
        <v>241</v>
      </c>
      <c r="D39" s="13" t="s">
        <v>0</v>
      </c>
      <c r="E39" s="14">
        <f>E40+E42</f>
        <v>120</v>
      </c>
      <c r="F39" s="14">
        <f>F40+F42</f>
        <v>0</v>
      </c>
      <c r="G39" s="14">
        <f>G40+G42</f>
        <v>120</v>
      </c>
      <c r="H39" s="3"/>
      <c r="I39" s="3"/>
      <c r="J39" s="3"/>
    </row>
    <row r="40" spans="1:10" ht="15.75">
      <c r="A40" s="16" t="s">
        <v>31</v>
      </c>
      <c r="B40" s="32" t="s">
        <v>135</v>
      </c>
      <c r="C40" s="9" t="s">
        <v>242</v>
      </c>
      <c r="D40" s="9"/>
      <c r="E40" s="10">
        <f>E41</f>
        <v>100</v>
      </c>
      <c r="F40" s="10">
        <f>F41</f>
        <v>0</v>
      </c>
      <c r="G40" s="10">
        <f>G41</f>
        <v>100</v>
      </c>
      <c r="H40" s="3"/>
      <c r="I40" s="3"/>
      <c r="J40" s="3"/>
    </row>
    <row r="41" spans="1:10" ht="31.5">
      <c r="A41" s="87" t="s">
        <v>20</v>
      </c>
      <c r="B41" s="47" t="s">
        <v>135</v>
      </c>
      <c r="C41" s="9" t="s">
        <v>242</v>
      </c>
      <c r="D41" s="47" t="s">
        <v>15</v>
      </c>
      <c r="E41" s="48">
        <v>100</v>
      </c>
      <c r="F41" s="48"/>
      <c r="G41" s="48">
        <f>E41+F41</f>
        <v>100</v>
      </c>
      <c r="H41" s="3"/>
      <c r="I41" s="3"/>
      <c r="J41" s="3"/>
    </row>
    <row r="42" spans="1:10" ht="63">
      <c r="A42" s="16" t="s">
        <v>32</v>
      </c>
      <c r="B42" s="32" t="s">
        <v>135</v>
      </c>
      <c r="C42" s="9" t="s">
        <v>243</v>
      </c>
      <c r="D42" s="9"/>
      <c r="E42" s="10">
        <f>E43</f>
        <v>20</v>
      </c>
      <c r="F42" s="10">
        <f>F43</f>
        <v>0</v>
      </c>
      <c r="G42" s="10">
        <f>G43</f>
        <v>20</v>
      </c>
      <c r="H42" s="3"/>
      <c r="I42" s="3"/>
      <c r="J42" s="3"/>
    </row>
    <row r="43" spans="1:10" ht="15.75">
      <c r="A43" s="50" t="s">
        <v>16</v>
      </c>
      <c r="B43" s="47" t="s">
        <v>135</v>
      </c>
      <c r="C43" s="9" t="s">
        <v>243</v>
      </c>
      <c r="D43" s="47" t="s">
        <v>19</v>
      </c>
      <c r="E43" s="48">
        <v>20</v>
      </c>
      <c r="F43" s="48"/>
      <c r="G43" s="48">
        <f>E43+F43</f>
        <v>20</v>
      </c>
      <c r="H43" s="3"/>
      <c r="I43" s="3"/>
      <c r="J43" s="3"/>
    </row>
    <row r="44" spans="1:10" ht="31.5">
      <c r="A44" s="12" t="s">
        <v>399</v>
      </c>
      <c r="B44" s="119" t="s">
        <v>135</v>
      </c>
      <c r="C44" s="13" t="s">
        <v>244</v>
      </c>
      <c r="D44" s="13"/>
      <c r="E44" s="14">
        <f aca="true" t="shared" si="0" ref="E44:G45">E45</f>
        <v>0</v>
      </c>
      <c r="F44" s="14">
        <f t="shared" si="0"/>
        <v>360</v>
      </c>
      <c r="G44" s="14">
        <f t="shared" si="0"/>
        <v>360</v>
      </c>
      <c r="H44" s="3"/>
      <c r="I44" s="3"/>
      <c r="J44" s="3"/>
    </row>
    <row r="45" spans="1:10" ht="31.5">
      <c r="A45" s="50" t="s">
        <v>400</v>
      </c>
      <c r="B45" s="47" t="s">
        <v>135</v>
      </c>
      <c r="C45" s="9" t="s">
        <v>401</v>
      </c>
      <c r="D45" s="47"/>
      <c r="E45" s="48">
        <f t="shared" si="0"/>
        <v>0</v>
      </c>
      <c r="F45" s="48">
        <f t="shared" si="0"/>
        <v>360</v>
      </c>
      <c r="G45" s="48">
        <f t="shared" si="0"/>
        <v>360</v>
      </c>
      <c r="H45" s="3"/>
      <c r="I45" s="3"/>
      <c r="J45" s="3"/>
    </row>
    <row r="46" spans="1:10" ht="31.5">
      <c r="A46" s="50" t="s">
        <v>20</v>
      </c>
      <c r="B46" s="47" t="s">
        <v>135</v>
      </c>
      <c r="C46" s="9" t="s">
        <v>401</v>
      </c>
      <c r="D46" s="47" t="s">
        <v>15</v>
      </c>
      <c r="E46" s="48"/>
      <c r="F46" s="48">
        <v>360</v>
      </c>
      <c r="G46" s="48">
        <f>E46+F46</f>
        <v>360</v>
      </c>
      <c r="H46" s="3"/>
      <c r="I46" s="3"/>
      <c r="J46" s="3"/>
    </row>
    <row r="47" spans="1:10" ht="47.25">
      <c r="A47" s="117" t="s">
        <v>89</v>
      </c>
      <c r="B47" s="112" t="s">
        <v>135</v>
      </c>
      <c r="C47" s="111" t="s">
        <v>278</v>
      </c>
      <c r="D47" s="111" t="s">
        <v>0</v>
      </c>
      <c r="E47" s="118">
        <f>E48+E63+E93+E74</f>
        <v>87302.40000000001</v>
      </c>
      <c r="F47" s="118">
        <f>F48+F63+F93+F74</f>
        <v>99139</v>
      </c>
      <c r="G47" s="118">
        <f>G48+G63+G93+G74</f>
        <v>186441.4</v>
      </c>
      <c r="H47" s="30">
        <f>E47+F47</f>
        <v>186441.40000000002</v>
      </c>
      <c r="I47" s="3"/>
      <c r="J47" s="3"/>
    </row>
    <row r="48" spans="1:10" ht="31.5">
      <c r="A48" s="12" t="s">
        <v>104</v>
      </c>
      <c r="B48" s="119" t="s">
        <v>135</v>
      </c>
      <c r="C48" s="13" t="s">
        <v>279</v>
      </c>
      <c r="D48" s="13" t="s">
        <v>0</v>
      </c>
      <c r="E48" s="14">
        <f>E49+E51+E53+E55+E57+E59+E61</f>
        <v>45870.6</v>
      </c>
      <c r="F48" s="14">
        <f>F49+F51+F53+F55+F57+F59+F61</f>
        <v>-1010</v>
      </c>
      <c r="G48" s="14">
        <f>G49+G51+G53+G55+G57+G59+G61</f>
        <v>44860.6</v>
      </c>
      <c r="H48" s="3"/>
      <c r="I48" s="3"/>
      <c r="J48" s="3"/>
    </row>
    <row r="49" spans="1:10" ht="31.5">
      <c r="A49" s="16" t="s">
        <v>81</v>
      </c>
      <c r="B49" s="32" t="s">
        <v>135</v>
      </c>
      <c r="C49" s="47" t="s">
        <v>280</v>
      </c>
      <c r="D49" s="9"/>
      <c r="E49" s="10">
        <f>E50</f>
        <v>9734</v>
      </c>
      <c r="F49" s="10">
        <f>F50</f>
        <v>0</v>
      </c>
      <c r="G49" s="10">
        <f>G50</f>
        <v>9734</v>
      </c>
      <c r="H49" s="3"/>
      <c r="I49" s="3"/>
      <c r="J49" s="3"/>
    </row>
    <row r="50" spans="1:10" ht="31.5">
      <c r="A50" s="87" t="s">
        <v>20</v>
      </c>
      <c r="B50" s="47" t="s">
        <v>135</v>
      </c>
      <c r="C50" s="47" t="s">
        <v>280</v>
      </c>
      <c r="D50" s="47" t="s">
        <v>15</v>
      </c>
      <c r="E50" s="48">
        <v>9734</v>
      </c>
      <c r="F50" s="48"/>
      <c r="G50" s="48">
        <f>E50+F50</f>
        <v>9734</v>
      </c>
      <c r="H50" s="3"/>
      <c r="I50" s="3"/>
      <c r="J50" s="3"/>
    </row>
    <row r="51" spans="1:10" ht="47.25">
      <c r="A51" s="16" t="s">
        <v>82</v>
      </c>
      <c r="B51" s="32" t="s">
        <v>135</v>
      </c>
      <c r="C51" s="47" t="s">
        <v>281</v>
      </c>
      <c r="D51" s="11"/>
      <c r="E51" s="10">
        <f>E52</f>
        <v>150</v>
      </c>
      <c r="F51" s="10">
        <f>F52</f>
        <v>0</v>
      </c>
      <c r="G51" s="10">
        <f>G52</f>
        <v>150</v>
      </c>
      <c r="H51" s="3"/>
      <c r="I51" s="3"/>
      <c r="J51" s="3"/>
    </row>
    <row r="52" spans="1:10" ht="31.5">
      <c r="A52" s="87" t="s">
        <v>20</v>
      </c>
      <c r="B52" s="47" t="s">
        <v>135</v>
      </c>
      <c r="C52" s="47" t="s">
        <v>281</v>
      </c>
      <c r="D52" s="47" t="s">
        <v>15</v>
      </c>
      <c r="E52" s="48">
        <v>150</v>
      </c>
      <c r="F52" s="48"/>
      <c r="G52" s="48">
        <f>E52+F52</f>
        <v>150</v>
      </c>
      <c r="H52" s="3"/>
      <c r="I52" s="3"/>
      <c r="J52" s="3"/>
    </row>
    <row r="53" spans="1:10" ht="31.5">
      <c r="A53" s="20" t="s">
        <v>65</v>
      </c>
      <c r="B53" s="47" t="s">
        <v>135</v>
      </c>
      <c r="C53" s="47" t="s">
        <v>282</v>
      </c>
      <c r="D53" s="11"/>
      <c r="E53" s="10">
        <f>E54</f>
        <v>30007</v>
      </c>
      <c r="F53" s="10">
        <f>F54</f>
        <v>150</v>
      </c>
      <c r="G53" s="10">
        <f>G54</f>
        <v>30157</v>
      </c>
      <c r="H53" s="3"/>
      <c r="I53" s="3"/>
      <c r="J53" s="3"/>
    </row>
    <row r="54" spans="1:10" ht="31.5">
      <c r="A54" s="87" t="s">
        <v>20</v>
      </c>
      <c r="B54" s="47" t="s">
        <v>135</v>
      </c>
      <c r="C54" s="47" t="s">
        <v>282</v>
      </c>
      <c r="D54" s="47" t="s">
        <v>15</v>
      </c>
      <c r="E54" s="48">
        <f>10000+530+677+10000+1000+200+334+636+300+530+3500+2300</f>
        <v>30007</v>
      </c>
      <c r="F54" s="48">
        <f>150</f>
        <v>150</v>
      </c>
      <c r="G54" s="48">
        <f>E54+F54</f>
        <v>30157</v>
      </c>
      <c r="H54" s="3"/>
      <c r="I54" s="3"/>
      <c r="J54" s="3"/>
    </row>
    <row r="55" spans="1:10" ht="63">
      <c r="A55" s="45" t="s">
        <v>314</v>
      </c>
      <c r="B55" s="47" t="s">
        <v>135</v>
      </c>
      <c r="C55" s="47" t="s">
        <v>294</v>
      </c>
      <c r="D55" s="73"/>
      <c r="E55" s="24">
        <f>E56</f>
        <v>631.2</v>
      </c>
      <c r="F55" s="24">
        <f>F56</f>
        <v>0</v>
      </c>
      <c r="G55" s="24">
        <f>G56</f>
        <v>631.2</v>
      </c>
      <c r="H55" s="3"/>
      <c r="I55" s="3"/>
      <c r="J55" s="3"/>
    </row>
    <row r="56" spans="1:10" ht="31.5">
      <c r="A56" s="120" t="s">
        <v>20</v>
      </c>
      <c r="B56" s="47" t="s">
        <v>135</v>
      </c>
      <c r="C56" s="32" t="s">
        <v>294</v>
      </c>
      <c r="D56" s="47" t="s">
        <v>15</v>
      </c>
      <c r="E56" s="48">
        <v>631.2</v>
      </c>
      <c r="F56" s="48"/>
      <c r="G56" s="48">
        <f>E56+F56</f>
        <v>631.2</v>
      </c>
      <c r="H56" s="3"/>
      <c r="I56" s="3"/>
      <c r="J56" s="3"/>
    </row>
    <row r="57" spans="1:10" ht="47.25">
      <c r="A57" s="45" t="s">
        <v>98</v>
      </c>
      <c r="B57" s="47" t="s">
        <v>135</v>
      </c>
      <c r="C57" s="47" t="s">
        <v>293</v>
      </c>
      <c r="D57" s="73"/>
      <c r="E57" s="24">
        <f>E58</f>
        <v>3568.4</v>
      </c>
      <c r="F57" s="24">
        <f>F58</f>
        <v>0</v>
      </c>
      <c r="G57" s="24">
        <f>G58</f>
        <v>3568.4</v>
      </c>
      <c r="H57" s="3"/>
      <c r="I57" s="3"/>
      <c r="J57" s="3"/>
    </row>
    <row r="58" spans="1:10" ht="15.75">
      <c r="A58" s="50" t="s">
        <v>16</v>
      </c>
      <c r="B58" s="47" t="s">
        <v>135</v>
      </c>
      <c r="C58" s="47" t="s">
        <v>293</v>
      </c>
      <c r="D58" s="47" t="s">
        <v>19</v>
      </c>
      <c r="E58" s="48">
        <v>3568.4</v>
      </c>
      <c r="F58" s="48"/>
      <c r="G58" s="48">
        <f>E58+F58</f>
        <v>3568.4</v>
      </c>
      <c r="H58" s="3"/>
      <c r="I58" s="3"/>
      <c r="J58" s="3"/>
    </row>
    <row r="59" spans="1:10" ht="31.5">
      <c r="A59" s="200" t="s">
        <v>338</v>
      </c>
      <c r="B59" s="47" t="s">
        <v>135</v>
      </c>
      <c r="C59" s="47" t="s">
        <v>340</v>
      </c>
      <c r="D59" s="47"/>
      <c r="E59" s="48">
        <f>E60</f>
        <v>1000</v>
      </c>
      <c r="F59" s="48">
        <f>F60</f>
        <v>-380</v>
      </c>
      <c r="G59" s="48">
        <f>G60</f>
        <v>620</v>
      </c>
      <c r="H59" s="3"/>
      <c r="I59" s="3"/>
      <c r="J59" s="3"/>
    </row>
    <row r="60" spans="1:10" ht="31.5">
      <c r="A60" s="45" t="s">
        <v>20</v>
      </c>
      <c r="B60" s="47" t="s">
        <v>135</v>
      </c>
      <c r="C60" s="47" t="s">
        <v>340</v>
      </c>
      <c r="D60" s="47" t="s">
        <v>15</v>
      </c>
      <c r="E60" s="48">
        <v>1000</v>
      </c>
      <c r="F60" s="48">
        <v>-380</v>
      </c>
      <c r="G60" s="48">
        <f>E60+F60</f>
        <v>620</v>
      </c>
      <c r="H60" s="3"/>
      <c r="I60" s="3"/>
      <c r="J60" s="3"/>
    </row>
    <row r="61" spans="1:10" ht="31.5">
      <c r="A61" s="45" t="s">
        <v>339</v>
      </c>
      <c r="B61" s="47" t="s">
        <v>135</v>
      </c>
      <c r="C61" s="47" t="s">
        <v>341</v>
      </c>
      <c r="D61" s="47"/>
      <c r="E61" s="48">
        <f>E62</f>
        <v>780</v>
      </c>
      <c r="F61" s="48">
        <f>F62</f>
        <v>-780</v>
      </c>
      <c r="G61" s="48">
        <f>G62</f>
        <v>0</v>
      </c>
      <c r="H61" s="3"/>
      <c r="I61" s="3"/>
      <c r="J61" s="3"/>
    </row>
    <row r="62" spans="1:10" ht="31.5">
      <c r="A62" s="45" t="s">
        <v>20</v>
      </c>
      <c r="B62" s="47" t="s">
        <v>135</v>
      </c>
      <c r="C62" s="47" t="s">
        <v>341</v>
      </c>
      <c r="D62" s="47" t="s">
        <v>15</v>
      </c>
      <c r="E62" s="48">
        <v>780</v>
      </c>
      <c r="F62" s="48">
        <v>-780</v>
      </c>
      <c r="G62" s="48">
        <f>E62+F62</f>
        <v>0</v>
      </c>
      <c r="H62" s="3"/>
      <c r="I62" s="3"/>
      <c r="J62" s="3"/>
    </row>
    <row r="63" spans="1:10" ht="47.25">
      <c r="A63" s="12" t="s">
        <v>136</v>
      </c>
      <c r="B63" s="119" t="s">
        <v>135</v>
      </c>
      <c r="C63" s="13" t="s">
        <v>283</v>
      </c>
      <c r="D63" s="13" t="s">
        <v>0</v>
      </c>
      <c r="E63" s="14">
        <f>E72+E68+E70+E66+E64</f>
        <v>18374.7</v>
      </c>
      <c r="F63" s="14">
        <f>F72+F68+F70+F66+F64</f>
        <v>98149</v>
      </c>
      <c r="G63" s="14">
        <f>G72+G68+G70+G66+G64</f>
        <v>116523.69999999998</v>
      </c>
      <c r="H63" s="3"/>
      <c r="I63" s="3"/>
      <c r="J63" s="3"/>
    </row>
    <row r="64" spans="1:10" ht="47.25">
      <c r="A64" s="218" t="s">
        <v>397</v>
      </c>
      <c r="B64" s="32" t="s">
        <v>135</v>
      </c>
      <c r="C64" s="40" t="s">
        <v>398</v>
      </c>
      <c r="D64" s="40"/>
      <c r="E64" s="41">
        <f>E65</f>
        <v>0</v>
      </c>
      <c r="F64" s="41">
        <f>F65</f>
        <v>800</v>
      </c>
      <c r="G64" s="41">
        <f>G65</f>
        <v>800</v>
      </c>
      <c r="H64" s="3"/>
      <c r="I64" s="3"/>
      <c r="J64" s="3"/>
    </row>
    <row r="65" spans="1:10" ht="31.5">
      <c r="A65" s="208" t="s">
        <v>40</v>
      </c>
      <c r="B65" s="32" t="s">
        <v>135</v>
      </c>
      <c r="C65" s="40" t="s">
        <v>398</v>
      </c>
      <c r="D65" s="40" t="s">
        <v>35</v>
      </c>
      <c r="E65" s="41"/>
      <c r="F65" s="41">
        <v>800</v>
      </c>
      <c r="G65" s="41">
        <f>E65+F65</f>
        <v>800</v>
      </c>
      <c r="H65" s="3"/>
      <c r="I65" s="3"/>
      <c r="J65" s="3"/>
    </row>
    <row r="66" spans="1:10" ht="31.5">
      <c r="A66" s="52" t="s">
        <v>396</v>
      </c>
      <c r="B66" s="32" t="s">
        <v>135</v>
      </c>
      <c r="C66" s="40" t="s">
        <v>394</v>
      </c>
      <c r="D66" s="40"/>
      <c r="E66" s="41">
        <f>E67</f>
        <v>0</v>
      </c>
      <c r="F66" s="41">
        <f>F67</f>
        <v>29.5</v>
      </c>
      <c r="G66" s="41">
        <f>G67</f>
        <v>29.5</v>
      </c>
      <c r="H66" s="3"/>
      <c r="I66" s="3"/>
      <c r="J66" s="3"/>
    </row>
    <row r="67" spans="1:10" ht="31.5">
      <c r="A67" s="45" t="s">
        <v>20</v>
      </c>
      <c r="B67" s="32" t="s">
        <v>135</v>
      </c>
      <c r="C67" s="40" t="s">
        <v>394</v>
      </c>
      <c r="D67" s="40" t="s">
        <v>15</v>
      </c>
      <c r="E67" s="41"/>
      <c r="F67" s="41">
        <v>29.5</v>
      </c>
      <c r="G67" s="41">
        <f>E67+F67</f>
        <v>29.5</v>
      </c>
      <c r="H67" s="3"/>
      <c r="I67" s="3"/>
      <c r="J67" s="3"/>
    </row>
    <row r="68" spans="1:10" ht="78.75">
      <c r="A68" s="208" t="s">
        <v>369</v>
      </c>
      <c r="B68" s="47" t="s">
        <v>135</v>
      </c>
      <c r="C68" s="47" t="s">
        <v>372</v>
      </c>
      <c r="D68" s="209"/>
      <c r="E68" s="210">
        <f>E69</f>
        <v>0</v>
      </c>
      <c r="F68" s="210">
        <f>F69</f>
        <v>65815.4</v>
      </c>
      <c r="G68" s="210">
        <f>G69</f>
        <v>65815.4</v>
      </c>
      <c r="H68" s="3"/>
      <c r="I68" s="3"/>
      <c r="J68" s="3"/>
    </row>
    <row r="69" spans="1:10" ht="31.5">
      <c r="A69" s="208" t="s">
        <v>40</v>
      </c>
      <c r="B69" s="47" t="s">
        <v>135</v>
      </c>
      <c r="C69" s="47" t="s">
        <v>372</v>
      </c>
      <c r="D69" s="209" t="s">
        <v>35</v>
      </c>
      <c r="E69" s="210"/>
      <c r="F69" s="210">
        <f>60983+4832.4</f>
        <v>65815.4</v>
      </c>
      <c r="G69" s="210">
        <f>E69+F69</f>
        <v>65815.4</v>
      </c>
      <c r="H69" s="3"/>
      <c r="I69" s="3"/>
      <c r="J69" s="3"/>
    </row>
    <row r="70" spans="1:10" ht="63">
      <c r="A70" s="208" t="s">
        <v>370</v>
      </c>
      <c r="B70" s="47" t="s">
        <v>135</v>
      </c>
      <c r="C70" s="47" t="s">
        <v>371</v>
      </c>
      <c r="D70" s="209"/>
      <c r="E70" s="210">
        <f>E71</f>
        <v>0</v>
      </c>
      <c r="F70" s="210">
        <f>F71</f>
        <v>27119.6</v>
      </c>
      <c r="G70" s="210">
        <f>G71</f>
        <v>27119.6</v>
      </c>
      <c r="H70" s="3"/>
      <c r="I70" s="3"/>
      <c r="J70" s="3"/>
    </row>
    <row r="71" spans="1:10" ht="31.5">
      <c r="A71" s="208" t="s">
        <v>40</v>
      </c>
      <c r="B71" s="47" t="s">
        <v>135</v>
      </c>
      <c r="C71" s="25" t="s">
        <v>371</v>
      </c>
      <c r="D71" s="209" t="s">
        <v>35</v>
      </c>
      <c r="E71" s="210"/>
      <c r="F71" s="210">
        <v>27119.6</v>
      </c>
      <c r="G71" s="210">
        <f>E71+F71</f>
        <v>27119.6</v>
      </c>
      <c r="H71" s="3"/>
      <c r="I71" s="3"/>
      <c r="J71" s="3"/>
    </row>
    <row r="72" spans="1:10" ht="78.75">
      <c r="A72" s="26" t="s">
        <v>300</v>
      </c>
      <c r="B72" s="47" t="s">
        <v>135</v>
      </c>
      <c r="C72" s="47" t="s">
        <v>311</v>
      </c>
      <c r="D72" s="47"/>
      <c r="E72" s="48">
        <f>E73</f>
        <v>18374.7</v>
      </c>
      <c r="F72" s="48">
        <f>F73</f>
        <v>4384.499999999998</v>
      </c>
      <c r="G72" s="48">
        <f>G73</f>
        <v>22759.199999999997</v>
      </c>
      <c r="H72" s="3"/>
      <c r="I72" s="3"/>
      <c r="J72" s="3"/>
    </row>
    <row r="73" spans="1:10" ht="31.5">
      <c r="A73" s="26" t="s">
        <v>40</v>
      </c>
      <c r="B73" s="47" t="s">
        <v>135</v>
      </c>
      <c r="C73" s="47" t="s">
        <v>311</v>
      </c>
      <c r="D73" s="47" t="s">
        <v>35</v>
      </c>
      <c r="E73" s="48">
        <v>18374.7</v>
      </c>
      <c r="F73" s="48">
        <f>-15379.6+19633.6+3.9+126.6</f>
        <v>4384.499999999998</v>
      </c>
      <c r="G73" s="48">
        <f>E73+F73</f>
        <v>22759.199999999997</v>
      </c>
      <c r="H73" s="3"/>
      <c r="I73" s="3"/>
      <c r="J73" s="3"/>
    </row>
    <row r="74" spans="1:10" ht="15.75">
      <c r="A74" s="12" t="s">
        <v>83</v>
      </c>
      <c r="B74" s="119" t="s">
        <v>135</v>
      </c>
      <c r="C74" s="13" t="s">
        <v>284</v>
      </c>
      <c r="D74" s="13" t="s">
        <v>0</v>
      </c>
      <c r="E74" s="14">
        <f>E75+E79+E83+E86+E89+E91+E81+E77</f>
        <v>22857.100000000002</v>
      </c>
      <c r="F74" s="14">
        <f>F75+F79+F83+F86+F89+F91+F81+F77</f>
        <v>1999.9999999999995</v>
      </c>
      <c r="G74" s="14">
        <f>G75+G79+G83+G86+G89+G91+G81+G77</f>
        <v>24857.100000000002</v>
      </c>
      <c r="H74" s="3"/>
      <c r="I74" s="3"/>
      <c r="J74" s="3"/>
    </row>
    <row r="75" spans="1:10" ht="31.5">
      <c r="A75" s="16" t="s">
        <v>52</v>
      </c>
      <c r="B75" s="47" t="s">
        <v>135</v>
      </c>
      <c r="C75" s="47" t="s">
        <v>285</v>
      </c>
      <c r="D75" s="73"/>
      <c r="E75" s="48">
        <f>E76</f>
        <v>921.4</v>
      </c>
      <c r="F75" s="48">
        <f>F76</f>
        <v>0</v>
      </c>
      <c r="G75" s="48">
        <f>G76</f>
        <v>921.4</v>
      </c>
      <c r="H75" s="3"/>
      <c r="I75" s="3"/>
      <c r="J75" s="3"/>
    </row>
    <row r="76" spans="1:10" ht="31.5">
      <c r="A76" s="87" t="s">
        <v>20</v>
      </c>
      <c r="B76" s="47" t="s">
        <v>135</v>
      </c>
      <c r="C76" s="47" t="s">
        <v>285</v>
      </c>
      <c r="D76" s="47" t="s">
        <v>15</v>
      </c>
      <c r="E76" s="54">
        <v>921.4</v>
      </c>
      <c r="F76" s="54"/>
      <c r="G76" s="54">
        <f>E76+F76</f>
        <v>921.4</v>
      </c>
      <c r="H76" s="3"/>
      <c r="I76" s="3"/>
      <c r="J76" s="3"/>
    </row>
    <row r="77" spans="1:10" ht="31.5">
      <c r="A77" s="16" t="s">
        <v>52</v>
      </c>
      <c r="B77" s="47" t="s">
        <v>135</v>
      </c>
      <c r="C77" s="17" t="s">
        <v>297</v>
      </c>
      <c r="D77" s="17"/>
      <c r="E77" s="48">
        <f>E78</f>
        <v>2520.9</v>
      </c>
      <c r="F77" s="48">
        <f>F78</f>
        <v>-2520.9</v>
      </c>
      <c r="G77" s="48">
        <f>G78</f>
        <v>0</v>
      </c>
      <c r="H77" s="3"/>
      <c r="I77" s="3"/>
      <c r="J77" s="3"/>
    </row>
    <row r="78" spans="1:10" ht="31.5">
      <c r="A78" s="16" t="s">
        <v>20</v>
      </c>
      <c r="B78" s="47" t="s">
        <v>135</v>
      </c>
      <c r="C78" s="17" t="s">
        <v>297</v>
      </c>
      <c r="D78" s="17" t="s">
        <v>15</v>
      </c>
      <c r="E78" s="48">
        <v>2520.9</v>
      </c>
      <c r="F78" s="48">
        <v>-2520.9</v>
      </c>
      <c r="G78" s="48">
        <f>E78+F78</f>
        <v>0</v>
      </c>
      <c r="H78" s="3"/>
      <c r="I78" s="3"/>
      <c r="J78" s="3"/>
    </row>
    <row r="79" spans="1:10" ht="31.5">
      <c r="A79" s="16" t="s">
        <v>52</v>
      </c>
      <c r="B79" s="47" t="s">
        <v>135</v>
      </c>
      <c r="C79" s="17" t="s">
        <v>302</v>
      </c>
      <c r="D79" s="17"/>
      <c r="E79" s="48">
        <f>E80</f>
        <v>582.2</v>
      </c>
      <c r="F79" s="48">
        <f>F80</f>
        <v>2520.9</v>
      </c>
      <c r="G79" s="48">
        <f>G80</f>
        <v>3103.1000000000004</v>
      </c>
      <c r="H79" s="3"/>
      <c r="I79" s="3"/>
      <c r="J79" s="3"/>
    </row>
    <row r="80" spans="1:10" ht="31.5">
      <c r="A80" s="87" t="s">
        <v>20</v>
      </c>
      <c r="B80" s="47" t="s">
        <v>135</v>
      </c>
      <c r="C80" s="17" t="s">
        <v>302</v>
      </c>
      <c r="D80" s="47" t="s">
        <v>15</v>
      </c>
      <c r="E80" s="48">
        <v>582.2</v>
      </c>
      <c r="F80" s="48">
        <v>2520.9</v>
      </c>
      <c r="G80" s="48">
        <f>E80+F80</f>
        <v>3103.1000000000004</v>
      </c>
      <c r="H80" s="3"/>
      <c r="I80" s="3"/>
      <c r="J80" s="3"/>
    </row>
    <row r="81" spans="1:10" ht="31.5">
      <c r="A81" s="45" t="s">
        <v>53</v>
      </c>
      <c r="B81" s="47" t="s">
        <v>135</v>
      </c>
      <c r="C81" s="25" t="s">
        <v>286</v>
      </c>
      <c r="D81" s="25"/>
      <c r="E81" s="48">
        <f>E82</f>
        <v>239.3</v>
      </c>
      <c r="F81" s="48">
        <f>F82</f>
        <v>0</v>
      </c>
      <c r="G81" s="48">
        <f>G82</f>
        <v>239.3</v>
      </c>
      <c r="H81" s="3"/>
      <c r="I81" s="3"/>
      <c r="J81" s="3"/>
    </row>
    <row r="82" spans="1:10" ht="31.5">
      <c r="A82" s="87" t="s">
        <v>20</v>
      </c>
      <c r="B82" s="47" t="s">
        <v>135</v>
      </c>
      <c r="C82" s="25" t="s">
        <v>286</v>
      </c>
      <c r="D82" s="25" t="s">
        <v>15</v>
      </c>
      <c r="E82" s="48">
        <v>239.3</v>
      </c>
      <c r="F82" s="48"/>
      <c r="G82" s="48">
        <f>E82+F82</f>
        <v>239.3</v>
      </c>
      <c r="H82" s="3"/>
      <c r="I82" s="3"/>
      <c r="J82" s="3"/>
    </row>
    <row r="83" spans="1:10" ht="31.5">
      <c r="A83" s="45" t="s">
        <v>53</v>
      </c>
      <c r="B83" s="47" t="s">
        <v>135</v>
      </c>
      <c r="C83" s="17" t="s">
        <v>303</v>
      </c>
      <c r="D83" s="47"/>
      <c r="E83" s="48">
        <f>E84+E85</f>
        <v>958.9</v>
      </c>
      <c r="F83" s="48">
        <f>F84+F85</f>
        <v>13616.2</v>
      </c>
      <c r="G83" s="48">
        <f>G84+G85</f>
        <v>14575.1</v>
      </c>
      <c r="H83" s="3"/>
      <c r="I83" s="3"/>
      <c r="J83" s="3"/>
    </row>
    <row r="84" spans="1:10" ht="31.5">
      <c r="A84" s="87" t="s">
        <v>20</v>
      </c>
      <c r="B84" s="47" t="s">
        <v>135</v>
      </c>
      <c r="C84" s="17" t="s">
        <v>303</v>
      </c>
      <c r="D84" s="47" t="s">
        <v>15</v>
      </c>
      <c r="E84" s="48">
        <v>958.9</v>
      </c>
      <c r="F84" s="48">
        <v>11887.6</v>
      </c>
      <c r="G84" s="48">
        <f>E84+F84</f>
        <v>12846.5</v>
      </c>
      <c r="H84" s="3"/>
      <c r="I84" s="3"/>
      <c r="J84" s="3"/>
    </row>
    <row r="85" spans="1:10" ht="15.75">
      <c r="A85" s="45" t="s">
        <v>58</v>
      </c>
      <c r="B85" s="47" t="s">
        <v>135</v>
      </c>
      <c r="C85" s="17" t="s">
        <v>303</v>
      </c>
      <c r="D85" s="47" t="s">
        <v>59</v>
      </c>
      <c r="E85" s="48"/>
      <c r="F85" s="48">
        <v>1728.6</v>
      </c>
      <c r="G85" s="48">
        <f>E85+F85</f>
        <v>1728.6</v>
      </c>
      <c r="H85" s="3"/>
      <c r="I85" s="3"/>
      <c r="J85" s="3"/>
    </row>
    <row r="86" spans="1:10" ht="31.5">
      <c r="A86" s="16" t="s">
        <v>53</v>
      </c>
      <c r="B86" s="32" t="s">
        <v>135</v>
      </c>
      <c r="C86" s="47" t="s">
        <v>295</v>
      </c>
      <c r="D86" s="17"/>
      <c r="E86" s="76">
        <f>E87+E88</f>
        <v>13616.2</v>
      </c>
      <c r="F86" s="76">
        <f>F87+F88</f>
        <v>-13616.2</v>
      </c>
      <c r="G86" s="76">
        <f>G87+G88</f>
        <v>0</v>
      </c>
      <c r="H86" s="3"/>
      <c r="I86" s="3"/>
      <c r="J86" s="3"/>
    </row>
    <row r="87" spans="1:10" ht="31.5">
      <c r="A87" s="87" t="s">
        <v>20</v>
      </c>
      <c r="B87" s="47" t="s">
        <v>135</v>
      </c>
      <c r="C87" s="47" t="s">
        <v>295</v>
      </c>
      <c r="D87" s="47" t="s">
        <v>15</v>
      </c>
      <c r="E87" s="48">
        <v>11887.6</v>
      </c>
      <c r="F87" s="48">
        <v>-11887.6</v>
      </c>
      <c r="G87" s="48">
        <f>E87+F87</f>
        <v>0</v>
      </c>
      <c r="H87" s="3"/>
      <c r="I87" s="3"/>
      <c r="J87" s="3"/>
    </row>
    <row r="88" spans="1:10" ht="15.75">
      <c r="A88" s="52" t="s">
        <v>58</v>
      </c>
      <c r="B88" s="47" t="s">
        <v>135</v>
      </c>
      <c r="C88" s="47" t="s">
        <v>295</v>
      </c>
      <c r="D88" s="47" t="s">
        <v>59</v>
      </c>
      <c r="E88" s="48">
        <v>1728.6</v>
      </c>
      <c r="F88" s="48">
        <v>-1728.6</v>
      </c>
      <c r="G88" s="48">
        <f>E88+F88</f>
        <v>0</v>
      </c>
      <c r="H88" s="3"/>
      <c r="I88" s="3"/>
      <c r="J88" s="3"/>
    </row>
    <row r="89" spans="1:10" ht="31.5">
      <c r="A89" s="45" t="s">
        <v>54</v>
      </c>
      <c r="B89" s="47" t="s">
        <v>135</v>
      </c>
      <c r="C89" s="17" t="s">
        <v>288</v>
      </c>
      <c r="D89" s="47"/>
      <c r="E89" s="48">
        <f>E90</f>
        <v>3718.2</v>
      </c>
      <c r="F89" s="48">
        <f>F90</f>
        <v>0</v>
      </c>
      <c r="G89" s="48">
        <f>G90</f>
        <v>3718.2</v>
      </c>
      <c r="H89" s="3"/>
      <c r="I89" s="3"/>
      <c r="J89" s="3"/>
    </row>
    <row r="90" spans="1:10" ht="31.5">
      <c r="A90" s="122" t="s">
        <v>20</v>
      </c>
      <c r="B90" s="47" t="s">
        <v>135</v>
      </c>
      <c r="C90" s="17" t="s">
        <v>288</v>
      </c>
      <c r="D90" s="47" t="s">
        <v>15</v>
      </c>
      <c r="E90" s="48">
        <v>3718.2</v>
      </c>
      <c r="F90" s="48"/>
      <c r="G90" s="48">
        <f>E90+F90</f>
        <v>3718.2</v>
      </c>
      <c r="H90" s="3"/>
      <c r="I90" s="3"/>
      <c r="J90" s="3"/>
    </row>
    <row r="91" spans="1:10" ht="63">
      <c r="A91" s="45" t="s">
        <v>55</v>
      </c>
      <c r="B91" s="47" t="s">
        <v>135</v>
      </c>
      <c r="C91" s="40" t="s">
        <v>304</v>
      </c>
      <c r="D91" s="47"/>
      <c r="E91" s="48">
        <f>E92</f>
        <v>300</v>
      </c>
      <c r="F91" s="48">
        <f>F92</f>
        <v>2000</v>
      </c>
      <c r="G91" s="48">
        <f>G92</f>
        <v>2300</v>
      </c>
      <c r="H91" s="3"/>
      <c r="I91" s="3"/>
      <c r="J91" s="3"/>
    </row>
    <row r="92" spans="1:10" ht="15.75">
      <c r="A92" s="87" t="s">
        <v>16</v>
      </c>
      <c r="B92" s="47" t="s">
        <v>135</v>
      </c>
      <c r="C92" s="40" t="s">
        <v>304</v>
      </c>
      <c r="D92" s="47" t="s">
        <v>19</v>
      </c>
      <c r="E92" s="48">
        <v>300</v>
      </c>
      <c r="F92" s="48">
        <v>2000</v>
      </c>
      <c r="G92" s="48">
        <f>E92+F92</f>
        <v>2300</v>
      </c>
      <c r="H92" s="3"/>
      <c r="I92" s="3"/>
      <c r="J92" s="3"/>
    </row>
    <row r="93" spans="1:10" ht="47.25">
      <c r="A93" s="12" t="s">
        <v>84</v>
      </c>
      <c r="B93" s="119" t="s">
        <v>135</v>
      </c>
      <c r="C93" s="13" t="s">
        <v>289</v>
      </c>
      <c r="D93" s="13" t="s">
        <v>0</v>
      </c>
      <c r="E93" s="14">
        <f>E96+E94</f>
        <v>200</v>
      </c>
      <c r="F93" s="14">
        <f>F96+F94</f>
        <v>0</v>
      </c>
      <c r="G93" s="14">
        <f>G96+G94</f>
        <v>200</v>
      </c>
      <c r="H93" s="3"/>
      <c r="I93" s="3"/>
      <c r="J93" s="3"/>
    </row>
    <row r="94" spans="1:10" ht="31.5">
      <c r="A94" s="26" t="s">
        <v>85</v>
      </c>
      <c r="B94" s="32" t="s">
        <v>135</v>
      </c>
      <c r="C94" s="17" t="s">
        <v>290</v>
      </c>
      <c r="D94" s="47"/>
      <c r="E94" s="24">
        <f>E95</f>
        <v>50</v>
      </c>
      <c r="F94" s="24">
        <f>F95</f>
        <v>0</v>
      </c>
      <c r="G94" s="24">
        <f>G95</f>
        <v>50</v>
      </c>
      <c r="H94" s="3"/>
      <c r="I94" s="3"/>
      <c r="J94" s="3"/>
    </row>
    <row r="95" spans="1:10" ht="15.75">
      <c r="A95" s="45" t="s">
        <v>38</v>
      </c>
      <c r="B95" s="47" t="s">
        <v>135</v>
      </c>
      <c r="C95" s="17" t="s">
        <v>290</v>
      </c>
      <c r="D95" s="47" t="s">
        <v>24</v>
      </c>
      <c r="E95" s="48">
        <v>50</v>
      </c>
      <c r="F95" s="48"/>
      <c r="G95" s="48">
        <f>E95+F95</f>
        <v>50</v>
      </c>
      <c r="H95" s="3"/>
      <c r="I95" s="3"/>
      <c r="J95" s="3"/>
    </row>
    <row r="96" spans="1:10" ht="31.5">
      <c r="A96" s="45" t="s">
        <v>66</v>
      </c>
      <c r="B96" s="47" t="s">
        <v>135</v>
      </c>
      <c r="C96" s="17" t="s">
        <v>291</v>
      </c>
      <c r="D96" s="25"/>
      <c r="E96" s="24">
        <f>E97</f>
        <v>150</v>
      </c>
      <c r="F96" s="24">
        <f>F97</f>
        <v>0</v>
      </c>
      <c r="G96" s="24">
        <f>G97</f>
        <v>150</v>
      </c>
      <c r="H96" s="3"/>
      <c r="I96" s="3"/>
      <c r="J96" s="3"/>
    </row>
    <row r="97" spans="1:10" ht="31.5">
      <c r="A97" s="87" t="s">
        <v>20</v>
      </c>
      <c r="B97" s="47" t="s">
        <v>135</v>
      </c>
      <c r="C97" s="17" t="s">
        <v>291</v>
      </c>
      <c r="D97" s="47" t="s">
        <v>15</v>
      </c>
      <c r="E97" s="48">
        <v>150</v>
      </c>
      <c r="F97" s="48"/>
      <c r="G97" s="48">
        <f>E97+F97</f>
        <v>150</v>
      </c>
      <c r="H97" s="3"/>
      <c r="I97" s="3"/>
      <c r="J97" s="3"/>
    </row>
    <row r="98" spans="1:10" ht="31.5">
      <c r="A98" s="117" t="s">
        <v>108</v>
      </c>
      <c r="B98" s="112" t="s">
        <v>135</v>
      </c>
      <c r="C98" s="111" t="s">
        <v>192</v>
      </c>
      <c r="D98" s="111" t="s">
        <v>0</v>
      </c>
      <c r="E98" s="118">
        <f>E99</f>
        <v>750</v>
      </c>
      <c r="F98" s="118">
        <f>F99</f>
        <v>0</v>
      </c>
      <c r="G98" s="118">
        <f>G99</f>
        <v>750</v>
      </c>
      <c r="H98" s="3"/>
      <c r="I98" s="3"/>
      <c r="J98" s="3"/>
    </row>
    <row r="99" spans="1:10" ht="15.75">
      <c r="A99" s="12" t="s">
        <v>110</v>
      </c>
      <c r="B99" s="129" t="s">
        <v>135</v>
      </c>
      <c r="C99" s="13" t="s">
        <v>203</v>
      </c>
      <c r="D99" s="13" t="s">
        <v>0</v>
      </c>
      <c r="E99" s="14">
        <f>E100+E102+E104</f>
        <v>750</v>
      </c>
      <c r="F99" s="14">
        <f>F100+F102+F104</f>
        <v>0</v>
      </c>
      <c r="G99" s="14">
        <f>G100+G102+G104</f>
        <v>750</v>
      </c>
      <c r="H99" s="3"/>
      <c r="I99" s="3"/>
      <c r="J99" s="3"/>
    </row>
    <row r="100" spans="1:10" ht="15.75">
      <c r="A100" s="45" t="s">
        <v>129</v>
      </c>
      <c r="B100" s="47" t="s">
        <v>135</v>
      </c>
      <c r="C100" s="47" t="s">
        <v>210</v>
      </c>
      <c r="D100" s="47"/>
      <c r="E100" s="48">
        <f>E101</f>
        <v>500</v>
      </c>
      <c r="F100" s="48">
        <f>F101</f>
        <v>0</v>
      </c>
      <c r="G100" s="48">
        <f>G101</f>
        <v>500</v>
      </c>
      <c r="H100" s="3"/>
      <c r="I100" s="3"/>
      <c r="J100" s="3"/>
    </row>
    <row r="101" spans="1:10" ht="31.5">
      <c r="A101" s="45" t="s">
        <v>130</v>
      </c>
      <c r="B101" s="47" t="s">
        <v>135</v>
      </c>
      <c r="C101" s="47" t="s">
        <v>210</v>
      </c>
      <c r="D101" s="47" t="s">
        <v>24</v>
      </c>
      <c r="E101" s="48">
        <v>500</v>
      </c>
      <c r="F101" s="48"/>
      <c r="G101" s="48">
        <f>E101+F101</f>
        <v>500</v>
      </c>
      <c r="H101" s="3"/>
      <c r="I101" s="3"/>
      <c r="J101" s="3"/>
    </row>
    <row r="102" spans="1:10" ht="31.5">
      <c r="A102" s="45" t="s">
        <v>166</v>
      </c>
      <c r="B102" s="47" t="s">
        <v>135</v>
      </c>
      <c r="C102" s="47" t="s">
        <v>211</v>
      </c>
      <c r="D102" s="47"/>
      <c r="E102" s="48">
        <f>E103</f>
        <v>100</v>
      </c>
      <c r="F102" s="48">
        <f>F103</f>
        <v>0</v>
      </c>
      <c r="G102" s="48">
        <f>G103</f>
        <v>100</v>
      </c>
      <c r="H102" s="3"/>
      <c r="I102" s="3"/>
      <c r="J102" s="3"/>
    </row>
    <row r="103" spans="1:10" ht="31.5">
      <c r="A103" s="45" t="s">
        <v>20</v>
      </c>
      <c r="B103" s="47" t="s">
        <v>135</v>
      </c>
      <c r="C103" s="47" t="s">
        <v>211</v>
      </c>
      <c r="D103" s="47" t="s">
        <v>15</v>
      </c>
      <c r="E103" s="48">
        <v>100</v>
      </c>
      <c r="F103" s="48"/>
      <c r="G103" s="48">
        <f>E103+F103</f>
        <v>100</v>
      </c>
      <c r="H103" s="3"/>
      <c r="I103" s="3"/>
      <c r="J103" s="3"/>
    </row>
    <row r="104" spans="1:10" ht="47.25">
      <c r="A104" s="45" t="s">
        <v>167</v>
      </c>
      <c r="B104" s="47" t="s">
        <v>135</v>
      </c>
      <c r="C104" s="47" t="s">
        <v>212</v>
      </c>
      <c r="D104" s="47"/>
      <c r="E104" s="48">
        <f>E105</f>
        <v>150</v>
      </c>
      <c r="F104" s="48">
        <f>F105</f>
        <v>0</v>
      </c>
      <c r="G104" s="48">
        <f>G105</f>
        <v>150</v>
      </c>
      <c r="H104" s="3"/>
      <c r="I104" s="3"/>
      <c r="J104" s="3"/>
    </row>
    <row r="105" spans="1:10" ht="31.5">
      <c r="A105" s="45" t="s">
        <v>20</v>
      </c>
      <c r="B105" s="47" t="s">
        <v>135</v>
      </c>
      <c r="C105" s="47" t="s">
        <v>212</v>
      </c>
      <c r="D105" s="47" t="s">
        <v>15</v>
      </c>
      <c r="E105" s="48">
        <v>150</v>
      </c>
      <c r="F105" s="48"/>
      <c r="G105" s="48">
        <f>E105+F105</f>
        <v>150</v>
      </c>
      <c r="H105" s="3"/>
      <c r="I105" s="3"/>
      <c r="J105" s="3"/>
    </row>
    <row r="106" spans="1:10" ht="31.5">
      <c r="A106" s="117" t="s">
        <v>72</v>
      </c>
      <c r="B106" s="112" t="s">
        <v>135</v>
      </c>
      <c r="C106" s="111" t="s">
        <v>226</v>
      </c>
      <c r="D106" s="111" t="s">
        <v>0</v>
      </c>
      <c r="E106" s="118">
        <f>E117+E113+E115+E111+E119+E123+E109+E107+E121+E125</f>
        <v>62758.899999999994</v>
      </c>
      <c r="F106" s="118">
        <f>F117+F113+F115+F111+F119+F123+F109+F107+F121+F125</f>
        <v>450</v>
      </c>
      <c r="G106" s="118">
        <f>G117+G113+G115+G111+G119+G123+G109+G107+G121+G125</f>
        <v>63208.899999999994</v>
      </c>
      <c r="H106" s="3"/>
      <c r="I106" s="3"/>
      <c r="J106" s="3"/>
    </row>
    <row r="107" spans="1:10" ht="15.75">
      <c r="A107" s="16" t="s">
        <v>376</v>
      </c>
      <c r="B107" s="32" t="s">
        <v>135</v>
      </c>
      <c r="C107" s="47" t="s">
        <v>377</v>
      </c>
      <c r="D107" s="216"/>
      <c r="E107" s="41">
        <f>E108</f>
        <v>0</v>
      </c>
      <c r="F107" s="41">
        <f>F108</f>
        <v>450</v>
      </c>
      <c r="G107" s="41">
        <f>G108</f>
        <v>450</v>
      </c>
      <c r="H107" s="3"/>
      <c r="I107" s="3"/>
      <c r="J107" s="3"/>
    </row>
    <row r="108" spans="1:10" ht="31.5">
      <c r="A108" s="66" t="s">
        <v>17</v>
      </c>
      <c r="B108" s="47" t="s">
        <v>135</v>
      </c>
      <c r="C108" s="47" t="s">
        <v>377</v>
      </c>
      <c r="D108" s="47" t="s">
        <v>18</v>
      </c>
      <c r="E108" s="41"/>
      <c r="F108" s="41">
        <v>450</v>
      </c>
      <c r="G108" s="41">
        <f>E108+F108</f>
        <v>450</v>
      </c>
      <c r="H108" s="3"/>
      <c r="I108" s="3"/>
      <c r="J108" s="3"/>
    </row>
    <row r="109" spans="1:10" ht="31.5">
      <c r="A109" s="68" t="s">
        <v>403</v>
      </c>
      <c r="B109" s="47" t="s">
        <v>135</v>
      </c>
      <c r="C109" s="47" t="s">
        <v>360</v>
      </c>
      <c r="D109" s="47"/>
      <c r="E109" s="48">
        <f>E110</f>
        <v>0</v>
      </c>
      <c r="F109" s="48">
        <f>F110</f>
        <v>4500</v>
      </c>
      <c r="G109" s="48">
        <f>G110</f>
        <v>4500</v>
      </c>
      <c r="H109" s="3"/>
      <c r="I109" s="3"/>
      <c r="J109" s="3"/>
    </row>
    <row r="110" spans="1:10" ht="31.5">
      <c r="A110" s="68" t="s">
        <v>40</v>
      </c>
      <c r="B110" s="47" t="s">
        <v>135</v>
      </c>
      <c r="C110" s="47" t="s">
        <v>360</v>
      </c>
      <c r="D110" s="47" t="s">
        <v>35</v>
      </c>
      <c r="E110" s="48"/>
      <c r="F110" s="48">
        <v>4500</v>
      </c>
      <c r="G110" s="48">
        <f>E110+F110</f>
        <v>4500</v>
      </c>
      <c r="H110" s="3"/>
      <c r="I110" s="3"/>
      <c r="J110" s="3"/>
    </row>
    <row r="111" spans="1:10" ht="31.5">
      <c r="A111" s="68" t="s">
        <v>403</v>
      </c>
      <c r="B111" s="47" t="s">
        <v>135</v>
      </c>
      <c r="C111" s="47" t="s">
        <v>342</v>
      </c>
      <c r="D111" s="47"/>
      <c r="E111" s="48">
        <f>E112</f>
        <v>4500</v>
      </c>
      <c r="F111" s="48">
        <f>F112</f>
        <v>-4500</v>
      </c>
      <c r="G111" s="48">
        <f>G112</f>
        <v>0</v>
      </c>
      <c r="H111" s="3"/>
      <c r="I111" s="3"/>
      <c r="J111" s="3"/>
    </row>
    <row r="112" spans="1:10" ht="31.5">
      <c r="A112" s="26" t="s">
        <v>40</v>
      </c>
      <c r="B112" s="47" t="s">
        <v>135</v>
      </c>
      <c r="C112" s="47" t="s">
        <v>342</v>
      </c>
      <c r="D112" s="47" t="s">
        <v>35</v>
      </c>
      <c r="E112" s="48">
        <v>4500</v>
      </c>
      <c r="F112" s="48">
        <v>-4500</v>
      </c>
      <c r="G112" s="48">
        <f>E112+F112</f>
        <v>0</v>
      </c>
      <c r="H112" s="3"/>
      <c r="I112" s="3"/>
      <c r="J112" s="3"/>
    </row>
    <row r="113" spans="1:10" ht="31.5">
      <c r="A113" s="45" t="s">
        <v>73</v>
      </c>
      <c r="B113" s="47" t="s">
        <v>135</v>
      </c>
      <c r="C113" s="47" t="s">
        <v>227</v>
      </c>
      <c r="D113" s="47"/>
      <c r="E113" s="48">
        <f>E114</f>
        <v>55564.2</v>
      </c>
      <c r="F113" s="48">
        <f>F114</f>
        <v>0</v>
      </c>
      <c r="G113" s="48">
        <f>G114</f>
        <v>55564.2</v>
      </c>
      <c r="H113" s="3"/>
      <c r="I113" s="3"/>
      <c r="J113" s="3"/>
    </row>
    <row r="114" spans="1:10" ht="31.5">
      <c r="A114" s="66" t="s">
        <v>17</v>
      </c>
      <c r="B114" s="47" t="s">
        <v>135</v>
      </c>
      <c r="C114" s="47" t="s">
        <v>227</v>
      </c>
      <c r="D114" s="47" t="s">
        <v>18</v>
      </c>
      <c r="E114" s="48">
        <f>16000+40564.2-1000</f>
        <v>55564.2</v>
      </c>
      <c r="F114" s="48"/>
      <c r="G114" s="48">
        <f>E114+F114</f>
        <v>55564.2</v>
      </c>
      <c r="H114" s="3"/>
      <c r="I114" s="3"/>
      <c r="J114" s="3"/>
    </row>
    <row r="115" spans="1:10" ht="15.75">
      <c r="A115" s="67" t="s">
        <v>56</v>
      </c>
      <c r="B115" s="47" t="s">
        <v>135</v>
      </c>
      <c r="C115" s="47" t="s">
        <v>228</v>
      </c>
      <c r="D115" s="47"/>
      <c r="E115" s="48">
        <f>E116</f>
        <v>300.7</v>
      </c>
      <c r="F115" s="48">
        <f>F116</f>
        <v>0</v>
      </c>
      <c r="G115" s="48">
        <f>G116</f>
        <v>300.7</v>
      </c>
      <c r="H115" s="3"/>
      <c r="I115" s="3"/>
      <c r="J115" s="3"/>
    </row>
    <row r="116" spans="1:10" ht="31.5">
      <c r="A116" s="26" t="s">
        <v>17</v>
      </c>
      <c r="B116" s="47" t="s">
        <v>135</v>
      </c>
      <c r="C116" s="47" t="s">
        <v>228</v>
      </c>
      <c r="D116" s="47" t="s">
        <v>18</v>
      </c>
      <c r="E116" s="48">
        <v>300.7</v>
      </c>
      <c r="F116" s="48"/>
      <c r="G116" s="48">
        <f>E116+F116</f>
        <v>300.7</v>
      </c>
      <c r="H116" s="3"/>
      <c r="I116" s="3"/>
      <c r="J116" s="3"/>
    </row>
    <row r="117" spans="1:10" ht="31.5">
      <c r="A117" s="121" t="s">
        <v>57</v>
      </c>
      <c r="B117" s="32" t="s">
        <v>135</v>
      </c>
      <c r="C117" s="47" t="s">
        <v>229</v>
      </c>
      <c r="D117" s="17"/>
      <c r="E117" s="19">
        <f>E118</f>
        <v>2000</v>
      </c>
      <c r="F117" s="19">
        <f>F118</f>
        <v>0</v>
      </c>
      <c r="G117" s="19">
        <f>G118</f>
        <v>2000</v>
      </c>
      <c r="H117" s="3"/>
      <c r="I117" s="3"/>
      <c r="J117" s="3"/>
    </row>
    <row r="118" spans="1:10" ht="31.5">
      <c r="A118" s="26" t="s">
        <v>20</v>
      </c>
      <c r="B118" s="32" t="s">
        <v>135</v>
      </c>
      <c r="C118" s="47" t="s">
        <v>229</v>
      </c>
      <c r="D118" s="17" t="s">
        <v>15</v>
      </c>
      <c r="E118" s="48">
        <v>2000</v>
      </c>
      <c r="F118" s="48"/>
      <c r="G118" s="48">
        <f>E118+F118</f>
        <v>2000</v>
      </c>
      <c r="H118" s="3"/>
      <c r="I118" s="3"/>
      <c r="J118" s="3"/>
    </row>
    <row r="119" spans="1:10" ht="47.25">
      <c r="A119" s="26" t="s">
        <v>332</v>
      </c>
      <c r="B119" s="32" t="s">
        <v>135</v>
      </c>
      <c r="C119" s="47" t="s">
        <v>331</v>
      </c>
      <c r="D119" s="17"/>
      <c r="E119" s="48">
        <f>E120</f>
        <v>250</v>
      </c>
      <c r="F119" s="48">
        <f>F120</f>
        <v>-250</v>
      </c>
      <c r="G119" s="48">
        <f>G120</f>
        <v>0</v>
      </c>
      <c r="H119" s="3"/>
      <c r="I119" s="3"/>
      <c r="J119" s="3"/>
    </row>
    <row r="120" spans="1:10" ht="31.5">
      <c r="A120" s="26" t="s">
        <v>20</v>
      </c>
      <c r="B120" s="32" t="s">
        <v>135</v>
      </c>
      <c r="C120" s="47" t="s">
        <v>331</v>
      </c>
      <c r="D120" s="17" t="s">
        <v>15</v>
      </c>
      <c r="E120" s="48">
        <v>250</v>
      </c>
      <c r="F120" s="48">
        <v>-250</v>
      </c>
      <c r="G120" s="48">
        <f>E120+F120</f>
        <v>0</v>
      </c>
      <c r="H120" s="3"/>
      <c r="I120" s="3"/>
      <c r="J120" s="3"/>
    </row>
    <row r="121" spans="1:10" ht="31.5">
      <c r="A121" s="26" t="s">
        <v>333</v>
      </c>
      <c r="B121" s="32" t="s">
        <v>135</v>
      </c>
      <c r="C121" s="47" t="s">
        <v>331</v>
      </c>
      <c r="D121" s="17"/>
      <c r="E121" s="48">
        <f>E122</f>
        <v>0</v>
      </c>
      <c r="F121" s="48">
        <f>F122</f>
        <v>144</v>
      </c>
      <c r="G121" s="48">
        <f>G122</f>
        <v>144</v>
      </c>
      <c r="H121" s="3"/>
      <c r="I121" s="3"/>
      <c r="J121" s="3"/>
    </row>
    <row r="122" spans="1:10" ht="31.5">
      <c r="A122" s="26" t="s">
        <v>20</v>
      </c>
      <c r="B122" s="32" t="s">
        <v>135</v>
      </c>
      <c r="C122" s="47" t="s">
        <v>331</v>
      </c>
      <c r="D122" s="17" t="s">
        <v>15</v>
      </c>
      <c r="E122" s="48"/>
      <c r="F122" s="48">
        <v>144</v>
      </c>
      <c r="G122" s="48">
        <f>E122+F122</f>
        <v>144</v>
      </c>
      <c r="H122" s="3"/>
      <c r="I122" s="3"/>
      <c r="J122" s="3"/>
    </row>
    <row r="123" spans="1:10" ht="31.5">
      <c r="A123" s="26" t="s">
        <v>333</v>
      </c>
      <c r="B123" s="32" t="s">
        <v>135</v>
      </c>
      <c r="C123" s="47" t="s">
        <v>330</v>
      </c>
      <c r="D123" s="17"/>
      <c r="E123" s="48">
        <f>E124</f>
        <v>144</v>
      </c>
      <c r="F123" s="48">
        <f>F124</f>
        <v>-144</v>
      </c>
      <c r="G123" s="48">
        <f>G124</f>
        <v>0</v>
      </c>
      <c r="H123" s="3"/>
      <c r="I123" s="3"/>
      <c r="J123" s="3"/>
    </row>
    <row r="124" spans="1:10" ht="31.5">
      <c r="A124" s="26" t="s">
        <v>20</v>
      </c>
      <c r="B124" s="32" t="s">
        <v>135</v>
      </c>
      <c r="C124" s="47" t="s">
        <v>330</v>
      </c>
      <c r="D124" s="17" t="s">
        <v>15</v>
      </c>
      <c r="E124" s="48">
        <v>144</v>
      </c>
      <c r="F124" s="48">
        <v>-144</v>
      </c>
      <c r="G124" s="48">
        <f>E124+F124</f>
        <v>0</v>
      </c>
      <c r="H124" s="3"/>
      <c r="I124" s="3"/>
      <c r="J124" s="3"/>
    </row>
    <row r="125" spans="1:10" ht="47.25">
      <c r="A125" s="26" t="s">
        <v>332</v>
      </c>
      <c r="B125" s="32" t="s">
        <v>135</v>
      </c>
      <c r="C125" s="47" t="s">
        <v>383</v>
      </c>
      <c r="D125" s="17"/>
      <c r="E125" s="48">
        <f>E126</f>
        <v>0</v>
      </c>
      <c r="F125" s="48">
        <f>F126</f>
        <v>250</v>
      </c>
      <c r="G125" s="48">
        <f>G126</f>
        <v>250</v>
      </c>
      <c r="H125" s="3"/>
      <c r="I125" s="3"/>
      <c r="J125" s="3"/>
    </row>
    <row r="126" spans="1:10" ht="31.5">
      <c r="A126" s="26" t="s">
        <v>20</v>
      </c>
      <c r="B126" s="32" t="s">
        <v>135</v>
      </c>
      <c r="C126" s="47" t="s">
        <v>383</v>
      </c>
      <c r="D126" s="17" t="s">
        <v>15</v>
      </c>
      <c r="E126" s="48"/>
      <c r="F126" s="48">
        <v>250</v>
      </c>
      <c r="G126" s="48">
        <f>E126+F126</f>
        <v>250</v>
      </c>
      <c r="H126" s="3"/>
      <c r="I126" s="3"/>
      <c r="J126" s="3"/>
    </row>
    <row r="127" spans="1:10" ht="31.5">
      <c r="A127" s="117" t="s">
        <v>113</v>
      </c>
      <c r="B127" s="112" t="s">
        <v>135</v>
      </c>
      <c r="C127" s="111" t="s">
        <v>245</v>
      </c>
      <c r="D127" s="111" t="s">
        <v>0</v>
      </c>
      <c r="E127" s="118">
        <f>E128+E158+E167</f>
        <v>109791.70000000001</v>
      </c>
      <c r="F127" s="118">
        <f>F128+F158+F167</f>
        <v>-568.3</v>
      </c>
      <c r="G127" s="118">
        <f>G128+G158+G167</f>
        <v>109223.40000000001</v>
      </c>
      <c r="H127" s="3"/>
      <c r="I127" s="3"/>
      <c r="J127" s="3"/>
    </row>
    <row r="128" spans="1:10" ht="15.75">
      <c r="A128" s="12" t="s">
        <v>116</v>
      </c>
      <c r="B128" s="119" t="s">
        <v>135</v>
      </c>
      <c r="C128" s="13" t="s">
        <v>253</v>
      </c>
      <c r="D128" s="13" t="s">
        <v>0</v>
      </c>
      <c r="E128" s="14">
        <f>E129+E131+E136+E143+E146+E149+E155+E152+E140</f>
        <v>108901.70000000001</v>
      </c>
      <c r="F128" s="14">
        <f>F129+F131+F136+F143+F146+F149+F155+F152+F140</f>
        <v>-568.3</v>
      </c>
      <c r="G128" s="14">
        <f>G129+G131+G136+G143+G146+G149+G155+G152+G140</f>
        <v>108333.40000000001</v>
      </c>
      <c r="H128" s="3"/>
      <c r="I128" s="3"/>
      <c r="J128" s="3"/>
    </row>
    <row r="129" spans="1:10" ht="31.5">
      <c r="A129" s="18" t="s">
        <v>27</v>
      </c>
      <c r="B129" s="47" t="s">
        <v>135</v>
      </c>
      <c r="C129" s="17" t="s">
        <v>254</v>
      </c>
      <c r="D129" s="9"/>
      <c r="E129" s="10">
        <f>E130</f>
        <v>200</v>
      </c>
      <c r="F129" s="10">
        <f>F130</f>
        <v>0</v>
      </c>
      <c r="G129" s="10">
        <f>G130</f>
        <v>200</v>
      </c>
      <c r="H129" s="3"/>
      <c r="I129" s="3"/>
      <c r="J129" s="3"/>
    </row>
    <row r="130" spans="1:10" ht="31.5">
      <c r="A130" s="50" t="s">
        <v>20</v>
      </c>
      <c r="B130" s="47" t="s">
        <v>135</v>
      </c>
      <c r="C130" s="17" t="s">
        <v>254</v>
      </c>
      <c r="D130" s="47" t="s">
        <v>15</v>
      </c>
      <c r="E130" s="48">
        <v>200</v>
      </c>
      <c r="F130" s="48"/>
      <c r="G130" s="48">
        <f>E130+F130</f>
        <v>200</v>
      </c>
      <c r="H130" s="3"/>
      <c r="I130" s="3"/>
      <c r="J130" s="3"/>
    </row>
    <row r="131" spans="1:10" ht="31.5">
      <c r="A131" s="90" t="s">
        <v>21</v>
      </c>
      <c r="B131" s="47" t="s">
        <v>135</v>
      </c>
      <c r="C131" s="47" t="s">
        <v>255</v>
      </c>
      <c r="D131" s="25"/>
      <c r="E131" s="24">
        <f>SUM(E132:E135)</f>
        <v>96293.8</v>
      </c>
      <c r="F131" s="24">
        <f>SUM(F132:F135)</f>
        <v>-521.8</v>
      </c>
      <c r="G131" s="24">
        <f>SUM(G132:G135)</f>
        <v>95772</v>
      </c>
      <c r="H131" s="3"/>
      <c r="I131" s="3"/>
      <c r="J131" s="3"/>
    </row>
    <row r="132" spans="1:10" ht="63">
      <c r="A132" s="63" t="s">
        <v>22</v>
      </c>
      <c r="B132" s="47" t="s">
        <v>135</v>
      </c>
      <c r="C132" s="47" t="s">
        <v>255</v>
      </c>
      <c r="D132" s="47" t="s">
        <v>23</v>
      </c>
      <c r="E132" s="48">
        <v>78095.5</v>
      </c>
      <c r="F132" s="48">
        <v>-600</v>
      </c>
      <c r="G132" s="48">
        <f>E132+F132</f>
        <v>77495.5</v>
      </c>
      <c r="H132" s="3"/>
      <c r="I132" s="3"/>
      <c r="J132" s="3"/>
    </row>
    <row r="133" spans="1:10" ht="31.5">
      <c r="A133" s="122" t="s">
        <v>20</v>
      </c>
      <c r="B133" s="47" t="s">
        <v>135</v>
      </c>
      <c r="C133" s="47" t="s">
        <v>255</v>
      </c>
      <c r="D133" s="47" t="s">
        <v>15</v>
      </c>
      <c r="E133" s="48">
        <f>11276-334-636-100-100-100</f>
        <v>10006</v>
      </c>
      <c r="F133" s="48">
        <f>138.2-60</f>
        <v>78.19999999999999</v>
      </c>
      <c r="G133" s="48">
        <f>E133+F133</f>
        <v>10084.2</v>
      </c>
      <c r="H133" s="3"/>
      <c r="I133" s="3"/>
      <c r="J133" s="3"/>
    </row>
    <row r="134" spans="1:10" ht="15.75">
      <c r="A134" s="26" t="s">
        <v>100</v>
      </c>
      <c r="B134" s="47" t="s">
        <v>135</v>
      </c>
      <c r="C134" s="47" t="s">
        <v>255</v>
      </c>
      <c r="D134" s="47" t="s">
        <v>24</v>
      </c>
      <c r="E134" s="48">
        <v>7835.3</v>
      </c>
      <c r="F134" s="48"/>
      <c r="G134" s="48">
        <f>E134+F134</f>
        <v>7835.3</v>
      </c>
      <c r="H134" s="3"/>
      <c r="I134" s="3"/>
      <c r="J134" s="3"/>
    </row>
    <row r="135" spans="1:10" ht="15.75">
      <c r="A135" s="87" t="s">
        <v>16</v>
      </c>
      <c r="B135" s="47" t="s">
        <v>135</v>
      </c>
      <c r="C135" s="47" t="s">
        <v>255</v>
      </c>
      <c r="D135" s="47" t="s">
        <v>19</v>
      </c>
      <c r="E135" s="48">
        <v>357</v>
      </c>
      <c r="F135" s="48"/>
      <c r="G135" s="48">
        <f>E135+F135</f>
        <v>357</v>
      </c>
      <c r="H135" s="3"/>
      <c r="I135" s="3"/>
      <c r="J135" s="3"/>
    </row>
    <row r="136" spans="1:10" ht="31.5">
      <c r="A136" s="18" t="s">
        <v>41</v>
      </c>
      <c r="B136" s="32" t="s">
        <v>135</v>
      </c>
      <c r="C136" s="17" t="s">
        <v>256</v>
      </c>
      <c r="D136" s="9"/>
      <c r="E136" s="10">
        <f>E137+E138+E139</f>
        <v>10046.4</v>
      </c>
      <c r="F136" s="10">
        <f>F137+F138+F139</f>
        <v>-126.6</v>
      </c>
      <c r="G136" s="10">
        <f>G137+G138+G139</f>
        <v>9919.800000000001</v>
      </c>
      <c r="H136" s="3"/>
      <c r="I136" s="3"/>
      <c r="J136" s="3"/>
    </row>
    <row r="137" spans="1:10" ht="63">
      <c r="A137" s="49" t="s">
        <v>22</v>
      </c>
      <c r="B137" s="47" t="s">
        <v>135</v>
      </c>
      <c r="C137" s="17" t="s">
        <v>256</v>
      </c>
      <c r="D137" s="9" t="s">
        <v>23</v>
      </c>
      <c r="E137" s="10">
        <f>8717.7</f>
        <v>8717.7</v>
      </c>
      <c r="F137" s="10"/>
      <c r="G137" s="10">
        <f>E137+F137</f>
        <v>8717.7</v>
      </c>
      <c r="H137" s="3"/>
      <c r="I137" s="3"/>
      <c r="J137" s="3"/>
    </row>
    <row r="138" spans="1:10" ht="31.5">
      <c r="A138" s="50" t="s">
        <v>20</v>
      </c>
      <c r="B138" s="47" t="s">
        <v>135</v>
      </c>
      <c r="C138" s="17" t="s">
        <v>256</v>
      </c>
      <c r="D138" s="47" t="s">
        <v>15</v>
      </c>
      <c r="E138" s="24">
        <f>1226.8</f>
        <v>1226.8</v>
      </c>
      <c r="F138" s="24">
        <v>-126.6</v>
      </c>
      <c r="G138" s="10">
        <f>E138+F138</f>
        <v>1100.2</v>
      </c>
      <c r="H138" s="3"/>
      <c r="I138" s="3"/>
      <c r="J138" s="3"/>
    </row>
    <row r="139" spans="1:10" ht="15.75">
      <c r="A139" s="50" t="s">
        <v>16</v>
      </c>
      <c r="B139" s="47" t="s">
        <v>135</v>
      </c>
      <c r="C139" s="17" t="s">
        <v>256</v>
      </c>
      <c r="D139" s="47" t="s">
        <v>19</v>
      </c>
      <c r="E139" s="24">
        <v>101.9</v>
      </c>
      <c r="F139" s="24"/>
      <c r="G139" s="10">
        <f>E139+F139</f>
        <v>101.9</v>
      </c>
      <c r="H139" s="3"/>
      <c r="I139" s="3"/>
      <c r="J139" s="3"/>
    </row>
    <row r="140" spans="1:10" ht="120">
      <c r="A140" s="77" t="s">
        <v>349</v>
      </c>
      <c r="B140" s="47" t="s">
        <v>135</v>
      </c>
      <c r="C140" s="32" t="s">
        <v>312</v>
      </c>
      <c r="D140" s="47"/>
      <c r="E140" s="24">
        <f>E141+E142</f>
        <v>47.8</v>
      </c>
      <c r="F140" s="24">
        <f>F141+F142</f>
        <v>0</v>
      </c>
      <c r="G140" s="24">
        <f>G141+G142</f>
        <v>47.8</v>
      </c>
      <c r="H140" s="3"/>
      <c r="I140" s="3"/>
      <c r="J140" s="3"/>
    </row>
    <row r="141" spans="1:10" ht="63">
      <c r="A141" s="49" t="s">
        <v>22</v>
      </c>
      <c r="B141" s="47" t="s">
        <v>135</v>
      </c>
      <c r="C141" s="32" t="s">
        <v>312</v>
      </c>
      <c r="D141" s="47" t="s">
        <v>23</v>
      </c>
      <c r="E141" s="24">
        <f>10.1+3+10.1+3+5.1+1.5</f>
        <v>32.8</v>
      </c>
      <c r="F141" s="24"/>
      <c r="G141" s="24">
        <f>E141+F141</f>
        <v>32.8</v>
      </c>
      <c r="H141" s="3"/>
      <c r="I141" s="3"/>
      <c r="J141" s="3"/>
    </row>
    <row r="142" spans="1:10" ht="31.5">
      <c r="A142" s="122" t="s">
        <v>20</v>
      </c>
      <c r="B142" s="47" t="s">
        <v>135</v>
      </c>
      <c r="C142" s="32" t="s">
        <v>312</v>
      </c>
      <c r="D142" s="47" t="s">
        <v>15</v>
      </c>
      <c r="E142" s="24">
        <f>5+5+5</f>
        <v>15</v>
      </c>
      <c r="F142" s="24"/>
      <c r="G142" s="24">
        <f>E142+F142</f>
        <v>15</v>
      </c>
      <c r="H142" s="3"/>
      <c r="I142" s="3"/>
      <c r="J142" s="3"/>
    </row>
    <row r="143" spans="1:10" ht="78.75">
      <c r="A143" s="43" t="s">
        <v>347</v>
      </c>
      <c r="B143" s="32" t="s">
        <v>135</v>
      </c>
      <c r="C143" s="32" t="s">
        <v>264</v>
      </c>
      <c r="D143" s="40"/>
      <c r="E143" s="41">
        <f>E144+E145</f>
        <v>100.8</v>
      </c>
      <c r="F143" s="41">
        <f>F144+F145</f>
        <v>0</v>
      </c>
      <c r="G143" s="41">
        <f>G144+G145</f>
        <v>100.8</v>
      </c>
      <c r="H143" s="3"/>
      <c r="I143" s="3"/>
      <c r="J143" s="3"/>
    </row>
    <row r="144" spans="1:10" ht="63">
      <c r="A144" s="49" t="s">
        <v>22</v>
      </c>
      <c r="B144" s="47" t="s">
        <v>135</v>
      </c>
      <c r="C144" s="32" t="s">
        <v>264</v>
      </c>
      <c r="D144" s="47" t="s">
        <v>23</v>
      </c>
      <c r="E144" s="48">
        <v>98.5</v>
      </c>
      <c r="F144" s="48"/>
      <c r="G144" s="48">
        <f>E144+F144</f>
        <v>98.5</v>
      </c>
      <c r="H144" s="3"/>
      <c r="I144" s="3"/>
      <c r="J144" s="3"/>
    </row>
    <row r="145" spans="1:10" ht="31.5">
      <c r="A145" s="122" t="s">
        <v>20</v>
      </c>
      <c r="B145" s="47" t="s">
        <v>135</v>
      </c>
      <c r="C145" s="32" t="s">
        <v>264</v>
      </c>
      <c r="D145" s="47" t="s">
        <v>15</v>
      </c>
      <c r="E145" s="24">
        <v>2.3</v>
      </c>
      <c r="F145" s="24"/>
      <c r="G145" s="48">
        <f>E145+F145</f>
        <v>2.3</v>
      </c>
      <c r="H145" s="3"/>
      <c r="I145" s="3"/>
      <c r="J145" s="3"/>
    </row>
    <row r="146" spans="1:10" ht="78.75">
      <c r="A146" s="123" t="s">
        <v>350</v>
      </c>
      <c r="B146" s="47" t="s">
        <v>135</v>
      </c>
      <c r="C146" s="32" t="s">
        <v>265</v>
      </c>
      <c r="D146" s="25"/>
      <c r="E146" s="24">
        <f>E147+E148</f>
        <v>70.6</v>
      </c>
      <c r="F146" s="24">
        <f>F147+F148</f>
        <v>0.1</v>
      </c>
      <c r="G146" s="24">
        <f>G147+G148</f>
        <v>70.69999999999999</v>
      </c>
      <c r="H146" s="3"/>
      <c r="I146" s="3"/>
      <c r="J146" s="3"/>
    </row>
    <row r="147" spans="1:10" ht="63">
      <c r="A147" s="49" t="s">
        <v>22</v>
      </c>
      <c r="B147" s="47" t="s">
        <v>135</v>
      </c>
      <c r="C147" s="32" t="s">
        <v>265</v>
      </c>
      <c r="D147" s="47" t="s">
        <v>23</v>
      </c>
      <c r="E147" s="48">
        <v>65.6</v>
      </c>
      <c r="F147" s="48">
        <v>0.1</v>
      </c>
      <c r="G147" s="48">
        <f>E147+F147</f>
        <v>65.69999999999999</v>
      </c>
      <c r="H147" s="3"/>
      <c r="I147" s="3"/>
      <c r="J147" s="3"/>
    </row>
    <row r="148" spans="1:10" ht="31.5">
      <c r="A148" s="122" t="s">
        <v>20</v>
      </c>
      <c r="B148" s="47" t="s">
        <v>135</v>
      </c>
      <c r="C148" s="32" t="s">
        <v>265</v>
      </c>
      <c r="D148" s="47" t="s">
        <v>15</v>
      </c>
      <c r="E148" s="24">
        <v>5</v>
      </c>
      <c r="F148" s="24"/>
      <c r="G148" s="48">
        <f>E148+F148</f>
        <v>5</v>
      </c>
      <c r="H148" s="3"/>
      <c r="I148" s="3"/>
      <c r="J148" s="3"/>
    </row>
    <row r="149" spans="1:10" ht="126">
      <c r="A149" s="206" t="s">
        <v>357</v>
      </c>
      <c r="B149" s="47" t="s">
        <v>135</v>
      </c>
      <c r="C149" s="47" t="s">
        <v>266</v>
      </c>
      <c r="D149" s="25"/>
      <c r="E149" s="24">
        <f>E150+E151</f>
        <v>671.6</v>
      </c>
      <c r="F149" s="24">
        <f>F150+F151</f>
        <v>0</v>
      </c>
      <c r="G149" s="24">
        <f>G150+G151</f>
        <v>671.6</v>
      </c>
      <c r="H149" s="3"/>
      <c r="I149" s="3"/>
      <c r="J149" s="3"/>
    </row>
    <row r="150" spans="1:10" ht="63">
      <c r="A150" s="49" t="s">
        <v>22</v>
      </c>
      <c r="B150" s="47" t="s">
        <v>135</v>
      </c>
      <c r="C150" s="47" t="s">
        <v>266</v>
      </c>
      <c r="D150" s="47" t="s">
        <v>23</v>
      </c>
      <c r="E150" s="48">
        <v>656.6</v>
      </c>
      <c r="F150" s="48"/>
      <c r="G150" s="48">
        <f>E150+F150</f>
        <v>656.6</v>
      </c>
      <c r="H150" s="3"/>
      <c r="I150" s="3"/>
      <c r="J150" s="3"/>
    </row>
    <row r="151" spans="1:10" ht="31.5">
      <c r="A151" s="122" t="s">
        <v>20</v>
      </c>
      <c r="B151" s="47" t="s">
        <v>135</v>
      </c>
      <c r="C151" s="47" t="s">
        <v>266</v>
      </c>
      <c r="D151" s="47" t="s">
        <v>15</v>
      </c>
      <c r="E151" s="24">
        <v>15</v>
      </c>
      <c r="F151" s="24"/>
      <c r="G151" s="48">
        <f>E151+F151</f>
        <v>15</v>
      </c>
      <c r="H151" s="3"/>
      <c r="I151" s="3"/>
      <c r="J151" s="3"/>
    </row>
    <row r="152" spans="1:10" ht="63">
      <c r="A152" s="27" t="s">
        <v>315</v>
      </c>
      <c r="B152" s="32" t="s">
        <v>135</v>
      </c>
      <c r="C152" s="32" t="s">
        <v>267</v>
      </c>
      <c r="D152" s="40"/>
      <c r="E152" s="42">
        <f>E153+E154</f>
        <v>70.7</v>
      </c>
      <c r="F152" s="42">
        <f>F153+F154</f>
        <v>0</v>
      </c>
      <c r="G152" s="42">
        <f>G153+G154</f>
        <v>70.7</v>
      </c>
      <c r="H152" s="3"/>
      <c r="I152" s="3"/>
      <c r="J152" s="3"/>
    </row>
    <row r="153" spans="1:10" ht="63">
      <c r="A153" s="49" t="s">
        <v>315</v>
      </c>
      <c r="B153" s="47" t="s">
        <v>135</v>
      </c>
      <c r="C153" s="32" t="s">
        <v>267</v>
      </c>
      <c r="D153" s="47" t="s">
        <v>23</v>
      </c>
      <c r="E153" s="48">
        <v>65.7</v>
      </c>
      <c r="F153" s="48"/>
      <c r="G153" s="48">
        <f>E153+F153</f>
        <v>65.7</v>
      </c>
      <c r="H153" s="3"/>
      <c r="I153" s="3"/>
      <c r="J153" s="3"/>
    </row>
    <row r="154" spans="1:10" ht="31.5">
      <c r="A154" s="122" t="s">
        <v>20</v>
      </c>
      <c r="B154" s="47" t="s">
        <v>135</v>
      </c>
      <c r="C154" s="32" t="s">
        <v>267</v>
      </c>
      <c r="D154" s="47" t="s">
        <v>15</v>
      </c>
      <c r="E154" s="24">
        <v>5</v>
      </c>
      <c r="F154" s="24"/>
      <c r="G154" s="48">
        <f>E154+F154</f>
        <v>5</v>
      </c>
      <c r="H154" s="3"/>
      <c r="I154" s="3"/>
      <c r="J154" s="3"/>
    </row>
    <row r="155" spans="1:10" ht="31.5">
      <c r="A155" s="50" t="s">
        <v>67</v>
      </c>
      <c r="B155" s="47" t="s">
        <v>135</v>
      </c>
      <c r="C155" s="47" t="s">
        <v>257</v>
      </c>
      <c r="D155" s="47"/>
      <c r="E155" s="24">
        <f>E156+E157</f>
        <v>1400</v>
      </c>
      <c r="F155" s="24">
        <f>F156+F157</f>
        <v>80</v>
      </c>
      <c r="G155" s="24">
        <f>G156+G157</f>
        <v>1480</v>
      </c>
      <c r="H155" s="3"/>
      <c r="I155" s="3"/>
      <c r="J155" s="3"/>
    </row>
    <row r="156" spans="1:10" ht="31.5">
      <c r="A156" s="50" t="s">
        <v>20</v>
      </c>
      <c r="B156" s="47" t="s">
        <v>135</v>
      </c>
      <c r="C156" s="47" t="s">
        <v>257</v>
      </c>
      <c r="D156" s="47" t="s">
        <v>15</v>
      </c>
      <c r="E156" s="24">
        <v>1400</v>
      </c>
      <c r="F156" s="24">
        <v>-120</v>
      </c>
      <c r="G156" s="24">
        <f>E156+F156</f>
        <v>1280</v>
      </c>
      <c r="H156" s="3"/>
      <c r="I156" s="3"/>
      <c r="J156" s="3"/>
    </row>
    <row r="157" spans="1:10" ht="15.75">
      <c r="A157" s="50" t="s">
        <v>16</v>
      </c>
      <c r="B157" s="47" t="s">
        <v>135</v>
      </c>
      <c r="C157" s="47" t="s">
        <v>257</v>
      </c>
      <c r="D157" s="47" t="s">
        <v>19</v>
      </c>
      <c r="E157" s="24">
        <v>0</v>
      </c>
      <c r="F157" s="24">
        <v>200</v>
      </c>
      <c r="G157" s="24">
        <f>E157+F157</f>
        <v>200</v>
      </c>
      <c r="H157" s="3"/>
      <c r="I157" s="3"/>
      <c r="J157" s="3"/>
    </row>
    <row r="158" spans="1:10" ht="15.75">
      <c r="A158" s="12" t="s">
        <v>105</v>
      </c>
      <c r="B158" s="119" t="s">
        <v>135</v>
      </c>
      <c r="C158" s="13" t="s">
        <v>258</v>
      </c>
      <c r="D158" s="13" t="s">
        <v>0</v>
      </c>
      <c r="E158" s="14">
        <f>E159+E161+E165+E163</f>
        <v>885</v>
      </c>
      <c r="F158" s="14">
        <f>F159+F161+F165+F163</f>
        <v>0</v>
      </c>
      <c r="G158" s="14">
        <f>G159+G161+G165+G163</f>
        <v>885</v>
      </c>
      <c r="H158" s="3"/>
      <c r="I158" s="3"/>
      <c r="J158" s="3"/>
    </row>
    <row r="159" spans="1:10" ht="47.25">
      <c r="A159" s="18" t="s">
        <v>28</v>
      </c>
      <c r="B159" s="32" t="s">
        <v>135</v>
      </c>
      <c r="C159" s="17" t="s">
        <v>259</v>
      </c>
      <c r="D159" s="9"/>
      <c r="E159" s="10">
        <f>E160</f>
        <v>50</v>
      </c>
      <c r="F159" s="10">
        <f>F160</f>
        <v>0</v>
      </c>
      <c r="G159" s="10">
        <f>G160</f>
        <v>50</v>
      </c>
      <c r="H159" s="3"/>
      <c r="I159" s="3"/>
      <c r="J159" s="3"/>
    </row>
    <row r="160" spans="1:10" ht="31.5">
      <c r="A160" s="50" t="s">
        <v>20</v>
      </c>
      <c r="B160" s="47" t="s">
        <v>135</v>
      </c>
      <c r="C160" s="17" t="s">
        <v>259</v>
      </c>
      <c r="D160" s="47" t="s">
        <v>15</v>
      </c>
      <c r="E160" s="24">
        <v>50</v>
      </c>
      <c r="F160" s="24"/>
      <c r="G160" s="24">
        <f>E160+F160</f>
        <v>50</v>
      </c>
      <c r="H160" s="3"/>
      <c r="I160" s="3"/>
      <c r="J160" s="3"/>
    </row>
    <row r="161" spans="1:10" ht="63">
      <c r="A161" s="64" t="s">
        <v>29</v>
      </c>
      <c r="B161" s="47" t="s">
        <v>135</v>
      </c>
      <c r="C161" s="17" t="s">
        <v>260</v>
      </c>
      <c r="D161" s="25"/>
      <c r="E161" s="24">
        <f>E162</f>
        <v>500</v>
      </c>
      <c r="F161" s="24">
        <f>F162</f>
        <v>0</v>
      </c>
      <c r="G161" s="24">
        <f>G162</f>
        <v>500</v>
      </c>
      <c r="H161" s="3"/>
      <c r="I161" s="3"/>
      <c r="J161" s="3"/>
    </row>
    <row r="162" spans="1:10" ht="31.5">
      <c r="A162" s="50" t="s">
        <v>20</v>
      </c>
      <c r="B162" s="47" t="s">
        <v>135</v>
      </c>
      <c r="C162" s="17" t="s">
        <v>260</v>
      </c>
      <c r="D162" s="47" t="s">
        <v>15</v>
      </c>
      <c r="E162" s="24">
        <f>700-200</f>
        <v>500</v>
      </c>
      <c r="F162" s="24"/>
      <c r="G162" s="24">
        <f>E162+F162</f>
        <v>500</v>
      </c>
      <c r="H162" s="3"/>
      <c r="I162" s="3"/>
      <c r="J162" s="3"/>
    </row>
    <row r="163" spans="1:10" ht="31.5">
      <c r="A163" s="50" t="s">
        <v>335</v>
      </c>
      <c r="B163" s="47" t="s">
        <v>135</v>
      </c>
      <c r="C163" s="17" t="s">
        <v>334</v>
      </c>
      <c r="D163" s="25"/>
      <c r="E163" s="24">
        <f>E164</f>
        <v>235</v>
      </c>
      <c r="F163" s="24">
        <f>F164</f>
        <v>0</v>
      </c>
      <c r="G163" s="24">
        <f>G164</f>
        <v>235</v>
      </c>
      <c r="H163" s="3"/>
      <c r="I163" s="3"/>
      <c r="J163" s="3"/>
    </row>
    <row r="164" spans="1:10" ht="31.5">
      <c r="A164" s="50" t="s">
        <v>20</v>
      </c>
      <c r="B164" s="47" t="s">
        <v>135</v>
      </c>
      <c r="C164" s="17" t="s">
        <v>334</v>
      </c>
      <c r="D164" s="47" t="s">
        <v>15</v>
      </c>
      <c r="E164" s="24">
        <v>235</v>
      </c>
      <c r="F164" s="24"/>
      <c r="G164" s="24">
        <f>E164+F164</f>
        <v>235</v>
      </c>
      <c r="H164" s="3"/>
      <c r="I164" s="3"/>
      <c r="J164" s="3"/>
    </row>
    <row r="165" spans="1:10" ht="15.75">
      <c r="A165" s="124" t="s">
        <v>90</v>
      </c>
      <c r="B165" s="47" t="s">
        <v>135</v>
      </c>
      <c r="C165" s="17" t="s">
        <v>261</v>
      </c>
      <c r="D165" s="25"/>
      <c r="E165" s="24">
        <f>E166</f>
        <v>100</v>
      </c>
      <c r="F165" s="24">
        <f>F166</f>
        <v>0</v>
      </c>
      <c r="G165" s="24">
        <f>G166</f>
        <v>100</v>
      </c>
      <c r="H165" s="3"/>
      <c r="I165" s="3"/>
      <c r="J165" s="3"/>
    </row>
    <row r="166" spans="1:10" ht="31.5">
      <c r="A166" s="50" t="s">
        <v>20</v>
      </c>
      <c r="B166" s="47" t="s">
        <v>135</v>
      </c>
      <c r="C166" s="17" t="s">
        <v>261</v>
      </c>
      <c r="D166" s="47" t="s">
        <v>15</v>
      </c>
      <c r="E166" s="24">
        <v>100</v>
      </c>
      <c r="F166" s="24"/>
      <c r="G166" s="24">
        <f>E166+F166</f>
        <v>100</v>
      </c>
      <c r="H166" s="3"/>
      <c r="I166" s="3"/>
      <c r="J166" s="3"/>
    </row>
    <row r="167" spans="1:10" ht="31.5">
      <c r="A167" s="12" t="s">
        <v>117</v>
      </c>
      <c r="B167" s="119" t="s">
        <v>135</v>
      </c>
      <c r="C167" s="13" t="s">
        <v>262</v>
      </c>
      <c r="D167" s="13" t="s">
        <v>0</v>
      </c>
      <c r="E167" s="14">
        <f aca="true" t="shared" si="1" ref="E167:G168">E168</f>
        <v>5</v>
      </c>
      <c r="F167" s="14">
        <f t="shared" si="1"/>
        <v>0</v>
      </c>
      <c r="G167" s="14">
        <f t="shared" si="1"/>
        <v>5</v>
      </c>
      <c r="H167" s="3"/>
      <c r="I167" s="3"/>
      <c r="J167" s="3"/>
    </row>
    <row r="168" spans="1:10" ht="31.5">
      <c r="A168" s="64" t="s">
        <v>137</v>
      </c>
      <c r="B168" s="47" t="s">
        <v>135</v>
      </c>
      <c r="C168" s="17" t="s">
        <v>263</v>
      </c>
      <c r="D168" s="25"/>
      <c r="E168" s="24">
        <f t="shared" si="1"/>
        <v>5</v>
      </c>
      <c r="F168" s="24">
        <f t="shared" si="1"/>
        <v>0</v>
      </c>
      <c r="G168" s="24">
        <f t="shared" si="1"/>
        <v>5</v>
      </c>
      <c r="H168" s="3"/>
      <c r="I168" s="3"/>
      <c r="J168" s="3"/>
    </row>
    <row r="169" spans="1:10" ht="31.5">
      <c r="A169" s="50" t="s">
        <v>20</v>
      </c>
      <c r="B169" s="47" t="s">
        <v>135</v>
      </c>
      <c r="C169" s="17" t="s">
        <v>263</v>
      </c>
      <c r="D169" s="47" t="s">
        <v>15</v>
      </c>
      <c r="E169" s="24">
        <v>5</v>
      </c>
      <c r="F169" s="24"/>
      <c r="G169" s="24">
        <f>E169+F169</f>
        <v>5</v>
      </c>
      <c r="H169" s="3"/>
      <c r="I169" s="3"/>
      <c r="J169" s="3"/>
    </row>
    <row r="170" spans="1:10" ht="31.5">
      <c r="A170" s="117" t="s">
        <v>118</v>
      </c>
      <c r="B170" s="112" t="s">
        <v>135</v>
      </c>
      <c r="C170" s="111" t="s">
        <v>216</v>
      </c>
      <c r="D170" s="111" t="s">
        <v>0</v>
      </c>
      <c r="E170" s="118">
        <f>E171+E178+E181</f>
        <v>12937.5</v>
      </c>
      <c r="F170" s="118">
        <f>F171+F178+F181</f>
        <v>0</v>
      </c>
      <c r="G170" s="118">
        <f>G171+G178+G181</f>
        <v>12937.5</v>
      </c>
      <c r="H170" s="3"/>
      <c r="I170" s="3"/>
      <c r="J170" s="3"/>
    </row>
    <row r="171" spans="1:10" ht="31.5">
      <c r="A171" s="12" t="s">
        <v>139</v>
      </c>
      <c r="B171" s="119" t="s">
        <v>135</v>
      </c>
      <c r="C171" s="13" t="s">
        <v>232</v>
      </c>
      <c r="D171" s="13" t="s">
        <v>0</v>
      </c>
      <c r="E171" s="14">
        <f>E172+E174</f>
        <v>12414</v>
      </c>
      <c r="F171" s="14">
        <f>F172+F174</f>
        <v>0</v>
      </c>
      <c r="G171" s="14">
        <f>G172+G174</f>
        <v>12414</v>
      </c>
      <c r="H171" s="3"/>
      <c r="I171" s="3"/>
      <c r="J171" s="3"/>
    </row>
    <row r="172" spans="1:10" ht="15.75">
      <c r="A172" s="16" t="s">
        <v>46</v>
      </c>
      <c r="B172" s="32" t="s">
        <v>135</v>
      </c>
      <c r="C172" s="40" t="s">
        <v>233</v>
      </c>
      <c r="D172" s="11"/>
      <c r="E172" s="24">
        <f>E173</f>
        <v>29</v>
      </c>
      <c r="F172" s="24">
        <f>F173</f>
        <v>0</v>
      </c>
      <c r="G172" s="24">
        <f>G173</f>
        <v>29</v>
      </c>
      <c r="H172" s="3"/>
      <c r="I172" s="3"/>
      <c r="J172" s="3"/>
    </row>
    <row r="173" spans="1:10" ht="31.5">
      <c r="A173" s="45" t="s">
        <v>20</v>
      </c>
      <c r="B173" s="47" t="s">
        <v>135</v>
      </c>
      <c r="C173" s="40" t="s">
        <v>233</v>
      </c>
      <c r="D173" s="47" t="s">
        <v>15</v>
      </c>
      <c r="E173" s="24">
        <v>29</v>
      </c>
      <c r="F173" s="24"/>
      <c r="G173" s="24">
        <f>E173+F173</f>
        <v>29</v>
      </c>
      <c r="H173" s="3"/>
      <c r="I173" s="3"/>
      <c r="J173" s="3"/>
    </row>
    <row r="174" spans="1:10" ht="15.75">
      <c r="A174" s="45" t="s">
        <v>94</v>
      </c>
      <c r="B174" s="47" t="s">
        <v>135</v>
      </c>
      <c r="C174" s="40" t="s">
        <v>234</v>
      </c>
      <c r="D174" s="47"/>
      <c r="E174" s="48">
        <f>E175+E176+E177</f>
        <v>12385</v>
      </c>
      <c r="F174" s="48">
        <f>F175+F176+F177</f>
        <v>0</v>
      </c>
      <c r="G174" s="48">
        <f>G175+G176+G177</f>
        <v>12385</v>
      </c>
      <c r="H174" s="3"/>
      <c r="I174" s="3"/>
      <c r="J174" s="3"/>
    </row>
    <row r="175" spans="1:10" ht="63">
      <c r="A175" s="26" t="s">
        <v>22</v>
      </c>
      <c r="B175" s="47" t="s">
        <v>135</v>
      </c>
      <c r="C175" s="40" t="s">
        <v>234</v>
      </c>
      <c r="D175" s="47" t="s">
        <v>23</v>
      </c>
      <c r="E175" s="24">
        <v>11369</v>
      </c>
      <c r="F175" s="24"/>
      <c r="G175" s="24">
        <f>E175+F175</f>
        <v>11369</v>
      </c>
      <c r="H175" s="3"/>
      <c r="I175" s="3"/>
      <c r="J175" s="3"/>
    </row>
    <row r="176" spans="1:10" ht="31.5">
      <c r="A176" s="45" t="s">
        <v>20</v>
      </c>
      <c r="B176" s="47" t="s">
        <v>135</v>
      </c>
      <c r="C176" s="40" t="s">
        <v>234</v>
      </c>
      <c r="D176" s="47" t="s">
        <v>15</v>
      </c>
      <c r="E176" s="24">
        <v>992.9</v>
      </c>
      <c r="F176" s="24"/>
      <c r="G176" s="24">
        <f>E176+F176</f>
        <v>992.9</v>
      </c>
      <c r="H176" s="3"/>
      <c r="I176" s="3"/>
      <c r="J176" s="3"/>
    </row>
    <row r="177" spans="1:10" ht="15.75">
      <c r="A177" s="45" t="s">
        <v>16</v>
      </c>
      <c r="B177" s="47" t="s">
        <v>135</v>
      </c>
      <c r="C177" s="40" t="s">
        <v>316</v>
      </c>
      <c r="D177" s="47" t="s">
        <v>19</v>
      </c>
      <c r="E177" s="24">
        <v>23.1</v>
      </c>
      <c r="F177" s="24"/>
      <c r="G177" s="24">
        <f>E177+F177</f>
        <v>23.1</v>
      </c>
      <c r="H177" s="3"/>
      <c r="I177" s="3"/>
      <c r="J177" s="3"/>
    </row>
    <row r="178" spans="1:10" ht="31.5">
      <c r="A178" s="28" t="s">
        <v>140</v>
      </c>
      <c r="B178" s="119" t="s">
        <v>135</v>
      </c>
      <c r="C178" s="13" t="s">
        <v>215</v>
      </c>
      <c r="D178" s="13"/>
      <c r="E178" s="14">
        <f aca="true" t="shared" si="2" ref="E178:G179">E179</f>
        <v>373.5</v>
      </c>
      <c r="F178" s="14">
        <f t="shared" si="2"/>
        <v>0</v>
      </c>
      <c r="G178" s="14">
        <f t="shared" si="2"/>
        <v>373.5</v>
      </c>
      <c r="H178" s="3"/>
      <c r="I178" s="3"/>
      <c r="J178" s="3"/>
    </row>
    <row r="179" spans="1:10" ht="31.5">
      <c r="A179" s="26" t="s">
        <v>47</v>
      </c>
      <c r="B179" s="32" t="s">
        <v>135</v>
      </c>
      <c r="C179" s="40" t="s">
        <v>235</v>
      </c>
      <c r="D179" s="25"/>
      <c r="E179" s="48">
        <f t="shared" si="2"/>
        <v>373.5</v>
      </c>
      <c r="F179" s="48">
        <f t="shared" si="2"/>
        <v>0</v>
      </c>
      <c r="G179" s="48">
        <f t="shared" si="2"/>
        <v>373.5</v>
      </c>
      <c r="H179" s="3"/>
      <c r="I179" s="3"/>
      <c r="J179" s="3"/>
    </row>
    <row r="180" spans="1:10" ht="31.5">
      <c r="A180" s="45" t="s">
        <v>20</v>
      </c>
      <c r="B180" s="47" t="s">
        <v>135</v>
      </c>
      <c r="C180" s="40" t="s">
        <v>235</v>
      </c>
      <c r="D180" s="25" t="s">
        <v>15</v>
      </c>
      <c r="E180" s="24">
        <v>373.5</v>
      </c>
      <c r="F180" s="24"/>
      <c r="G180" s="24">
        <f>E180+F180</f>
        <v>373.5</v>
      </c>
      <c r="H180" s="3"/>
      <c r="I180" s="3"/>
      <c r="J180" s="3"/>
    </row>
    <row r="181" spans="1:10" ht="31.5">
      <c r="A181" s="28" t="s">
        <v>161</v>
      </c>
      <c r="B181" s="119" t="s">
        <v>135</v>
      </c>
      <c r="C181" s="13" t="s">
        <v>236</v>
      </c>
      <c r="D181" s="13"/>
      <c r="E181" s="14">
        <f>E182+E184+E186</f>
        <v>150</v>
      </c>
      <c r="F181" s="14">
        <f>F182+F184+F186</f>
        <v>0</v>
      </c>
      <c r="G181" s="14">
        <f>G182+G184+G186</f>
        <v>150</v>
      </c>
      <c r="H181" s="3"/>
      <c r="I181" s="3"/>
      <c r="J181" s="3"/>
    </row>
    <row r="182" spans="1:10" ht="63">
      <c r="A182" s="45" t="s">
        <v>162</v>
      </c>
      <c r="B182" s="47" t="s">
        <v>135</v>
      </c>
      <c r="C182" s="40" t="s">
        <v>237</v>
      </c>
      <c r="D182" s="25"/>
      <c r="E182" s="24">
        <f>E183</f>
        <v>40</v>
      </c>
      <c r="F182" s="24">
        <f>F183</f>
        <v>0</v>
      </c>
      <c r="G182" s="24">
        <f>G183</f>
        <v>40</v>
      </c>
      <c r="H182" s="3"/>
      <c r="I182" s="3"/>
      <c r="J182" s="3"/>
    </row>
    <row r="183" spans="1:10" ht="31.5">
      <c r="A183" s="45" t="s">
        <v>20</v>
      </c>
      <c r="B183" s="47" t="s">
        <v>135</v>
      </c>
      <c r="C183" s="40" t="s">
        <v>237</v>
      </c>
      <c r="D183" s="25" t="s">
        <v>15</v>
      </c>
      <c r="E183" s="24">
        <v>40</v>
      </c>
      <c r="F183" s="24"/>
      <c r="G183" s="24">
        <f>E183+F183</f>
        <v>40</v>
      </c>
      <c r="H183" s="3"/>
      <c r="I183" s="3"/>
      <c r="J183" s="3"/>
    </row>
    <row r="184" spans="1:10" ht="63">
      <c r="A184" s="45" t="s">
        <v>163</v>
      </c>
      <c r="B184" s="47" t="s">
        <v>135</v>
      </c>
      <c r="C184" s="40" t="s">
        <v>238</v>
      </c>
      <c r="D184" s="25"/>
      <c r="E184" s="24">
        <f>E185</f>
        <v>70</v>
      </c>
      <c r="F184" s="24">
        <f>F185</f>
        <v>0</v>
      </c>
      <c r="G184" s="24">
        <f>G185</f>
        <v>70</v>
      </c>
      <c r="H184" s="3"/>
      <c r="I184" s="3"/>
      <c r="J184" s="3"/>
    </row>
    <row r="185" spans="1:10" ht="31.5">
      <c r="A185" s="45" t="s">
        <v>20</v>
      </c>
      <c r="B185" s="47" t="s">
        <v>135</v>
      </c>
      <c r="C185" s="40" t="s">
        <v>238</v>
      </c>
      <c r="D185" s="25" t="s">
        <v>15</v>
      </c>
      <c r="E185" s="24">
        <v>70</v>
      </c>
      <c r="F185" s="24"/>
      <c r="G185" s="24">
        <f>E185+F185</f>
        <v>70</v>
      </c>
      <c r="H185" s="3"/>
      <c r="I185" s="3"/>
      <c r="J185" s="3"/>
    </row>
    <row r="186" spans="1:10" ht="47.25">
      <c r="A186" s="45" t="s">
        <v>164</v>
      </c>
      <c r="B186" s="47" t="s">
        <v>135</v>
      </c>
      <c r="C186" s="40" t="s">
        <v>239</v>
      </c>
      <c r="D186" s="25"/>
      <c r="E186" s="24">
        <f>E187</f>
        <v>40</v>
      </c>
      <c r="F186" s="24">
        <f>F187</f>
        <v>0</v>
      </c>
      <c r="G186" s="24">
        <f>G187</f>
        <v>40</v>
      </c>
      <c r="H186" s="3"/>
      <c r="I186" s="3"/>
      <c r="J186" s="3"/>
    </row>
    <row r="187" spans="1:10" ht="31.5">
      <c r="A187" s="45" t="s">
        <v>20</v>
      </c>
      <c r="B187" s="47" t="s">
        <v>135</v>
      </c>
      <c r="C187" s="40" t="s">
        <v>239</v>
      </c>
      <c r="D187" s="25" t="s">
        <v>15</v>
      </c>
      <c r="E187" s="24">
        <v>40</v>
      </c>
      <c r="F187" s="24"/>
      <c r="G187" s="24">
        <f>E187+F187</f>
        <v>40</v>
      </c>
      <c r="H187" s="3"/>
      <c r="I187" s="3"/>
      <c r="J187" s="3"/>
    </row>
    <row r="188" spans="1:10" ht="31.5">
      <c r="A188" s="117" t="s">
        <v>141</v>
      </c>
      <c r="B188" s="125" t="s">
        <v>135</v>
      </c>
      <c r="C188" s="111" t="s">
        <v>268</v>
      </c>
      <c r="D188" s="111" t="s">
        <v>0</v>
      </c>
      <c r="E188" s="118">
        <f>E189+E194+E203</f>
        <v>27073.1</v>
      </c>
      <c r="F188" s="118">
        <f>F189+F194+F203</f>
        <v>0</v>
      </c>
      <c r="G188" s="118">
        <f>G189+G194+G203</f>
        <v>27073.1</v>
      </c>
      <c r="H188" s="3"/>
      <c r="I188" s="3"/>
      <c r="J188" s="3"/>
    </row>
    <row r="189" spans="1:10" ht="31.5">
      <c r="A189" s="12" t="s">
        <v>121</v>
      </c>
      <c r="B189" s="119" t="s">
        <v>135</v>
      </c>
      <c r="C189" s="13" t="s">
        <v>269</v>
      </c>
      <c r="D189" s="13" t="s">
        <v>0</v>
      </c>
      <c r="E189" s="14">
        <f>E190+E192</f>
        <v>50</v>
      </c>
      <c r="F189" s="14">
        <f>F190+F192</f>
        <v>0</v>
      </c>
      <c r="G189" s="14">
        <f>G190+G192</f>
        <v>50</v>
      </c>
      <c r="H189" s="3"/>
      <c r="I189" s="3"/>
      <c r="J189" s="3"/>
    </row>
    <row r="190" spans="1:10" ht="63">
      <c r="A190" s="16" t="s">
        <v>76</v>
      </c>
      <c r="B190" s="32" t="s">
        <v>135</v>
      </c>
      <c r="C190" s="17" t="s">
        <v>270</v>
      </c>
      <c r="D190" s="9"/>
      <c r="E190" s="10">
        <f>E191</f>
        <v>17</v>
      </c>
      <c r="F190" s="10">
        <f>F191</f>
        <v>0</v>
      </c>
      <c r="G190" s="10">
        <f>G191</f>
        <v>17</v>
      </c>
      <c r="H190" s="3"/>
      <c r="I190" s="3"/>
      <c r="J190" s="3"/>
    </row>
    <row r="191" spans="1:10" ht="31.5">
      <c r="A191" s="45" t="s">
        <v>20</v>
      </c>
      <c r="B191" s="47" t="s">
        <v>135</v>
      </c>
      <c r="C191" s="17" t="s">
        <v>270</v>
      </c>
      <c r="D191" s="47" t="s">
        <v>15</v>
      </c>
      <c r="E191" s="48">
        <v>17</v>
      </c>
      <c r="F191" s="48"/>
      <c r="G191" s="48">
        <f>E191+F191</f>
        <v>17</v>
      </c>
      <c r="H191" s="3"/>
      <c r="I191" s="3"/>
      <c r="J191" s="3"/>
    </row>
    <row r="192" spans="1:10" ht="31.5">
      <c r="A192" s="45" t="s">
        <v>77</v>
      </c>
      <c r="B192" s="47" t="s">
        <v>135</v>
      </c>
      <c r="C192" s="17" t="s">
        <v>271</v>
      </c>
      <c r="D192" s="47"/>
      <c r="E192" s="48">
        <f>E193</f>
        <v>33</v>
      </c>
      <c r="F192" s="48">
        <f>F193</f>
        <v>0</v>
      </c>
      <c r="G192" s="48">
        <f>G193</f>
        <v>33</v>
      </c>
      <c r="H192" s="3"/>
      <c r="I192" s="3"/>
      <c r="J192" s="3"/>
    </row>
    <row r="193" spans="1:10" ht="63">
      <c r="A193" s="79" t="s">
        <v>22</v>
      </c>
      <c r="B193" s="47" t="s">
        <v>135</v>
      </c>
      <c r="C193" s="17" t="s">
        <v>271</v>
      </c>
      <c r="D193" s="47" t="s">
        <v>23</v>
      </c>
      <c r="E193" s="48">
        <v>33</v>
      </c>
      <c r="F193" s="48"/>
      <c r="G193" s="48">
        <f>E193+F193</f>
        <v>33</v>
      </c>
      <c r="H193" s="3"/>
      <c r="I193" s="3"/>
      <c r="J193" s="3"/>
    </row>
    <row r="194" spans="1:10" ht="47.25">
      <c r="A194" s="12" t="s">
        <v>122</v>
      </c>
      <c r="B194" s="119" t="s">
        <v>135</v>
      </c>
      <c r="C194" s="13" t="s">
        <v>217</v>
      </c>
      <c r="D194" s="13" t="s">
        <v>0</v>
      </c>
      <c r="E194" s="14">
        <f>E195+E197+E199+E201</f>
        <v>26923.1</v>
      </c>
      <c r="F194" s="14">
        <f>F195+F197+F199+F201</f>
        <v>0</v>
      </c>
      <c r="G194" s="14">
        <f>G195+G197+G199+G201</f>
        <v>26923.1</v>
      </c>
      <c r="H194" s="3"/>
      <c r="I194" s="3"/>
      <c r="J194" s="3"/>
    </row>
    <row r="195" spans="1:10" ht="110.25">
      <c r="A195" s="86" t="s">
        <v>97</v>
      </c>
      <c r="B195" s="32" t="s">
        <v>135</v>
      </c>
      <c r="C195" s="17" t="s">
        <v>277</v>
      </c>
      <c r="D195" s="17"/>
      <c r="E195" s="19">
        <f>E196</f>
        <v>23588.7</v>
      </c>
      <c r="F195" s="19">
        <f>F196</f>
        <v>0</v>
      </c>
      <c r="G195" s="19">
        <f>G196</f>
        <v>23588.7</v>
      </c>
      <c r="H195" s="3"/>
      <c r="I195" s="3"/>
      <c r="J195" s="3"/>
    </row>
    <row r="196" spans="1:10" ht="31.5">
      <c r="A196" s="26" t="s">
        <v>40</v>
      </c>
      <c r="B196" s="47" t="s">
        <v>135</v>
      </c>
      <c r="C196" s="17" t="s">
        <v>277</v>
      </c>
      <c r="D196" s="47" t="s">
        <v>35</v>
      </c>
      <c r="E196" s="48">
        <f>12126.2+11462.5</f>
        <v>23588.7</v>
      </c>
      <c r="F196" s="48"/>
      <c r="G196" s="48">
        <f>E196+F196</f>
        <v>23588.7</v>
      </c>
      <c r="H196" s="3"/>
      <c r="I196" s="3"/>
      <c r="J196" s="3"/>
    </row>
    <row r="197" spans="1:10" ht="63">
      <c r="A197" s="26" t="s">
        <v>99</v>
      </c>
      <c r="B197" s="47" t="s">
        <v>135</v>
      </c>
      <c r="C197" s="17" t="s">
        <v>276</v>
      </c>
      <c r="D197" s="47"/>
      <c r="E197" s="48">
        <f>E198</f>
        <v>2234.3999999999996</v>
      </c>
      <c r="F197" s="48">
        <f>F198</f>
        <v>0</v>
      </c>
      <c r="G197" s="48">
        <f>G198</f>
        <v>2234.3999999999996</v>
      </c>
      <c r="H197" s="3"/>
      <c r="I197" s="3"/>
      <c r="J197" s="3"/>
    </row>
    <row r="198" spans="1:10" ht="15.75">
      <c r="A198" s="45" t="s">
        <v>38</v>
      </c>
      <c r="B198" s="47" t="s">
        <v>135</v>
      </c>
      <c r="C198" s="17" t="s">
        <v>276</v>
      </c>
      <c r="D198" s="47" t="s">
        <v>24</v>
      </c>
      <c r="E198" s="48">
        <f>1466.1+768.3</f>
        <v>2234.3999999999996</v>
      </c>
      <c r="F198" s="48"/>
      <c r="G198" s="48">
        <f>E198+F198</f>
        <v>2234.3999999999996</v>
      </c>
      <c r="H198" s="3"/>
      <c r="I198" s="3"/>
      <c r="J198" s="3"/>
    </row>
    <row r="199" spans="1:10" ht="31.5">
      <c r="A199" s="23" t="s">
        <v>49</v>
      </c>
      <c r="B199" s="32" t="s">
        <v>135</v>
      </c>
      <c r="C199" s="17" t="s">
        <v>218</v>
      </c>
      <c r="D199" s="17"/>
      <c r="E199" s="19">
        <f>E200</f>
        <v>1100</v>
      </c>
      <c r="F199" s="19">
        <f>F200</f>
        <v>-1100</v>
      </c>
      <c r="G199" s="19">
        <f>G200</f>
        <v>0</v>
      </c>
      <c r="H199" s="3"/>
      <c r="I199" s="3"/>
      <c r="J199" s="3"/>
    </row>
    <row r="200" spans="1:10" ht="15.75">
      <c r="A200" s="45" t="s">
        <v>38</v>
      </c>
      <c r="B200" s="47" t="s">
        <v>135</v>
      </c>
      <c r="C200" s="17" t="s">
        <v>219</v>
      </c>
      <c r="D200" s="47" t="s">
        <v>24</v>
      </c>
      <c r="E200" s="48">
        <v>1100</v>
      </c>
      <c r="F200" s="48">
        <v>-1100</v>
      </c>
      <c r="G200" s="48">
        <f>E200+F200</f>
        <v>0</v>
      </c>
      <c r="H200" s="3"/>
      <c r="I200" s="3"/>
      <c r="J200" s="3"/>
    </row>
    <row r="201" spans="1:10" ht="63">
      <c r="A201" s="45" t="s">
        <v>384</v>
      </c>
      <c r="B201" s="47" t="s">
        <v>135</v>
      </c>
      <c r="C201" s="17" t="s">
        <v>356</v>
      </c>
      <c r="D201" s="47"/>
      <c r="E201" s="48">
        <f>E202</f>
        <v>0</v>
      </c>
      <c r="F201" s="48">
        <f>F202</f>
        <v>1100</v>
      </c>
      <c r="G201" s="48">
        <f>G202</f>
        <v>1100</v>
      </c>
      <c r="H201" s="3"/>
      <c r="I201" s="3"/>
      <c r="J201" s="3"/>
    </row>
    <row r="202" spans="1:10" ht="15.75">
      <c r="A202" s="45" t="s">
        <v>38</v>
      </c>
      <c r="B202" s="47" t="s">
        <v>135</v>
      </c>
      <c r="C202" s="17" t="s">
        <v>356</v>
      </c>
      <c r="D202" s="47" t="s">
        <v>24</v>
      </c>
      <c r="E202" s="48"/>
      <c r="F202" s="48">
        <v>1100</v>
      </c>
      <c r="G202" s="48">
        <f>F202</f>
        <v>1100</v>
      </c>
      <c r="H202" s="3"/>
      <c r="I202" s="3"/>
      <c r="J202" s="3"/>
    </row>
    <row r="203" spans="1:10" ht="31.5">
      <c r="A203" s="12" t="s">
        <v>123</v>
      </c>
      <c r="B203" s="119" t="s">
        <v>135</v>
      </c>
      <c r="C203" s="13" t="s">
        <v>273</v>
      </c>
      <c r="D203" s="13" t="s">
        <v>0</v>
      </c>
      <c r="E203" s="14">
        <f>E204+E206+E208</f>
        <v>100</v>
      </c>
      <c r="F203" s="14">
        <f>F204+F206+F208</f>
        <v>0</v>
      </c>
      <c r="G203" s="14">
        <f>G204+G206+G208</f>
        <v>100</v>
      </c>
      <c r="H203" s="3"/>
      <c r="I203" s="3"/>
      <c r="J203" s="3"/>
    </row>
    <row r="204" spans="1:10" ht="31.5">
      <c r="A204" s="16" t="s">
        <v>50</v>
      </c>
      <c r="B204" s="32" t="s">
        <v>135</v>
      </c>
      <c r="C204" s="17" t="s">
        <v>274</v>
      </c>
      <c r="D204" s="17"/>
      <c r="E204" s="19">
        <f>E205</f>
        <v>80</v>
      </c>
      <c r="F204" s="19">
        <f>F205</f>
        <v>0</v>
      </c>
      <c r="G204" s="19">
        <f>G205</f>
        <v>80</v>
      </c>
      <c r="H204" s="3"/>
      <c r="I204" s="3"/>
      <c r="J204" s="3"/>
    </row>
    <row r="205" spans="1:10" ht="31.5">
      <c r="A205" s="89" t="s">
        <v>17</v>
      </c>
      <c r="B205" s="47" t="s">
        <v>135</v>
      </c>
      <c r="C205" s="17" t="s">
        <v>274</v>
      </c>
      <c r="D205" s="47" t="s">
        <v>18</v>
      </c>
      <c r="E205" s="48">
        <v>80</v>
      </c>
      <c r="F205" s="48"/>
      <c r="G205" s="48">
        <f>E205+F205</f>
        <v>80</v>
      </c>
      <c r="H205" s="3"/>
      <c r="I205" s="3"/>
      <c r="J205" s="3"/>
    </row>
    <row r="206" spans="1:10" ht="31.5">
      <c r="A206" s="16" t="s">
        <v>51</v>
      </c>
      <c r="B206" s="47" t="s">
        <v>135</v>
      </c>
      <c r="C206" s="17" t="s">
        <v>275</v>
      </c>
      <c r="D206" s="17"/>
      <c r="E206" s="19">
        <f>E207</f>
        <v>20</v>
      </c>
      <c r="F206" s="19">
        <f>F207</f>
        <v>-20</v>
      </c>
      <c r="G206" s="19">
        <f>G207</f>
        <v>0</v>
      </c>
      <c r="H206" s="3"/>
      <c r="I206" s="3"/>
      <c r="J206" s="3"/>
    </row>
    <row r="207" spans="1:10" ht="31.5">
      <c r="A207" s="89" t="s">
        <v>17</v>
      </c>
      <c r="B207" s="47" t="s">
        <v>135</v>
      </c>
      <c r="C207" s="17" t="s">
        <v>275</v>
      </c>
      <c r="D207" s="47" t="s">
        <v>18</v>
      </c>
      <c r="E207" s="48">
        <v>20</v>
      </c>
      <c r="F207" s="48">
        <v>-20</v>
      </c>
      <c r="G207" s="48">
        <f>E207+F207</f>
        <v>0</v>
      </c>
      <c r="H207" s="3"/>
      <c r="I207" s="3"/>
      <c r="J207" s="3"/>
    </row>
    <row r="208" spans="1:10" ht="47.25">
      <c r="A208" s="16" t="s">
        <v>386</v>
      </c>
      <c r="B208" s="47" t="s">
        <v>135</v>
      </c>
      <c r="C208" s="17" t="s">
        <v>359</v>
      </c>
      <c r="D208" s="17"/>
      <c r="E208" s="19">
        <f>E209</f>
        <v>0</v>
      </c>
      <c r="F208" s="19">
        <f>F209</f>
        <v>20</v>
      </c>
      <c r="G208" s="19">
        <f>G209</f>
        <v>20</v>
      </c>
      <c r="H208" s="3"/>
      <c r="I208" s="3"/>
      <c r="J208" s="3"/>
    </row>
    <row r="209" spans="1:10" ht="31.5">
      <c r="A209" s="89" t="s">
        <v>17</v>
      </c>
      <c r="B209" s="47" t="s">
        <v>135</v>
      </c>
      <c r="C209" s="17" t="s">
        <v>359</v>
      </c>
      <c r="D209" s="47" t="s">
        <v>18</v>
      </c>
      <c r="E209" s="48"/>
      <c r="F209" s="48">
        <v>20</v>
      </c>
      <c r="G209" s="48">
        <f>E209+F209</f>
        <v>20</v>
      </c>
      <c r="H209" s="3"/>
      <c r="I209" s="3"/>
      <c r="J209" s="3"/>
    </row>
    <row r="210" spans="1:10" ht="15.75">
      <c r="A210" s="110" t="s">
        <v>42</v>
      </c>
      <c r="B210" s="112" t="s">
        <v>135</v>
      </c>
      <c r="C210" s="112" t="s">
        <v>176</v>
      </c>
      <c r="D210" s="112" t="s">
        <v>0</v>
      </c>
      <c r="E210" s="126">
        <f>E211+E223+E225+E221+E213+E215+E219+E217</f>
        <v>18420.5</v>
      </c>
      <c r="F210" s="126">
        <f>F211+F223+F225+F221+F213+F215+F219+F217</f>
        <v>273.6</v>
      </c>
      <c r="G210" s="126">
        <f>G211+G223+G225+G221+G213+G215+G219+G217</f>
        <v>18694.1</v>
      </c>
      <c r="H210" s="3"/>
      <c r="I210" s="3"/>
      <c r="J210" s="3"/>
    </row>
    <row r="211" spans="1:10" ht="31.5">
      <c r="A211" s="26" t="s">
        <v>91</v>
      </c>
      <c r="B211" s="32" t="s">
        <v>135</v>
      </c>
      <c r="C211" s="47" t="s">
        <v>185</v>
      </c>
      <c r="D211" s="78"/>
      <c r="E211" s="48">
        <f>E212</f>
        <v>17113.3</v>
      </c>
      <c r="F211" s="48">
        <f>F212</f>
        <v>0</v>
      </c>
      <c r="G211" s="48">
        <f>G212</f>
        <v>17113.3</v>
      </c>
      <c r="H211" s="3"/>
      <c r="I211" s="3"/>
      <c r="J211" s="3"/>
    </row>
    <row r="212" spans="1:10" ht="15.75">
      <c r="A212" s="52" t="s">
        <v>16</v>
      </c>
      <c r="B212" s="47" t="s">
        <v>135</v>
      </c>
      <c r="C212" s="47" t="s">
        <v>185</v>
      </c>
      <c r="D212" s="47" t="s">
        <v>19</v>
      </c>
      <c r="E212" s="48">
        <f>25913+388.8+19.5+100+692-10000</f>
        <v>17113.3</v>
      </c>
      <c r="F212" s="48"/>
      <c r="G212" s="48">
        <f>E212+F212</f>
        <v>17113.3</v>
      </c>
      <c r="H212" s="3"/>
      <c r="I212" s="3"/>
      <c r="J212" s="3"/>
    </row>
    <row r="213" spans="1:10" ht="78.75">
      <c r="A213" s="52" t="s">
        <v>361</v>
      </c>
      <c r="B213" s="47" t="s">
        <v>135</v>
      </c>
      <c r="C213" s="47" t="s">
        <v>362</v>
      </c>
      <c r="D213" s="47"/>
      <c r="E213" s="48">
        <f>E214</f>
        <v>0</v>
      </c>
      <c r="F213" s="48">
        <f>F214</f>
        <v>8.6</v>
      </c>
      <c r="G213" s="48">
        <f>G214</f>
        <v>8.6</v>
      </c>
      <c r="H213" s="3"/>
      <c r="I213" s="3"/>
      <c r="J213" s="3"/>
    </row>
    <row r="214" spans="1:10" ht="31.5">
      <c r="A214" s="52" t="s">
        <v>20</v>
      </c>
      <c r="B214" s="47" t="s">
        <v>135</v>
      </c>
      <c r="C214" s="47" t="s">
        <v>362</v>
      </c>
      <c r="D214" s="47" t="s">
        <v>15</v>
      </c>
      <c r="E214" s="48"/>
      <c r="F214" s="48">
        <v>8.6</v>
      </c>
      <c r="G214" s="48">
        <f>E214+F214</f>
        <v>8.6</v>
      </c>
      <c r="H214" s="3"/>
      <c r="I214" s="3"/>
      <c r="J214" s="3"/>
    </row>
    <row r="215" spans="1:10" ht="78.75">
      <c r="A215" s="52" t="s">
        <v>363</v>
      </c>
      <c r="B215" s="47" t="s">
        <v>135</v>
      </c>
      <c r="C215" s="47" t="s">
        <v>364</v>
      </c>
      <c r="D215" s="47"/>
      <c r="E215" s="48">
        <f>E216</f>
        <v>0</v>
      </c>
      <c r="F215" s="48">
        <f>F216</f>
        <v>6.6</v>
      </c>
      <c r="G215" s="48">
        <f>G216</f>
        <v>6.6</v>
      </c>
      <c r="H215" s="3"/>
      <c r="I215" s="3"/>
      <c r="J215" s="3"/>
    </row>
    <row r="216" spans="1:10" ht="31.5">
      <c r="A216" s="52" t="s">
        <v>20</v>
      </c>
      <c r="B216" s="47" t="s">
        <v>135</v>
      </c>
      <c r="C216" s="47" t="s">
        <v>364</v>
      </c>
      <c r="D216" s="47" t="s">
        <v>15</v>
      </c>
      <c r="E216" s="48"/>
      <c r="F216" s="48">
        <v>6.6</v>
      </c>
      <c r="G216" s="48">
        <f>E216+F216</f>
        <v>6.6</v>
      </c>
      <c r="H216" s="3"/>
      <c r="I216" s="3"/>
      <c r="J216" s="3"/>
    </row>
    <row r="217" spans="1:10" ht="78.75">
      <c r="A217" s="52" t="s">
        <v>405</v>
      </c>
      <c r="B217" s="47" t="s">
        <v>135</v>
      </c>
      <c r="C217" s="47" t="s">
        <v>404</v>
      </c>
      <c r="D217" s="47"/>
      <c r="E217" s="48">
        <f>E218</f>
        <v>0</v>
      </c>
      <c r="F217" s="48">
        <f>F218</f>
        <v>60</v>
      </c>
      <c r="G217" s="48">
        <f>G218</f>
        <v>60</v>
      </c>
      <c r="H217" s="3"/>
      <c r="I217" s="3"/>
      <c r="J217" s="3"/>
    </row>
    <row r="218" spans="1:10" ht="15.75">
      <c r="A218" s="51" t="s">
        <v>58</v>
      </c>
      <c r="B218" s="47" t="s">
        <v>135</v>
      </c>
      <c r="C218" s="47" t="s">
        <v>404</v>
      </c>
      <c r="D218" s="47" t="s">
        <v>59</v>
      </c>
      <c r="E218" s="48"/>
      <c r="F218" s="48">
        <v>60</v>
      </c>
      <c r="G218" s="48">
        <f>E218+F218</f>
        <v>60</v>
      </c>
      <c r="H218" s="3"/>
      <c r="I218" s="3"/>
      <c r="J218" s="3"/>
    </row>
    <row r="219" spans="1:10" ht="31.5">
      <c r="A219" s="52" t="s">
        <v>395</v>
      </c>
      <c r="B219" s="32" t="s">
        <v>135</v>
      </c>
      <c r="C219" s="47" t="s">
        <v>407</v>
      </c>
      <c r="D219" s="78"/>
      <c r="E219" s="48">
        <f>E220</f>
        <v>0</v>
      </c>
      <c r="F219" s="48">
        <f>F220</f>
        <v>198.4</v>
      </c>
      <c r="G219" s="48">
        <f>G220</f>
        <v>198.4</v>
      </c>
      <c r="H219" s="3"/>
      <c r="I219" s="3"/>
      <c r="J219" s="3"/>
    </row>
    <row r="220" spans="1:10" ht="31.5">
      <c r="A220" s="52" t="s">
        <v>20</v>
      </c>
      <c r="B220" s="47" t="s">
        <v>135</v>
      </c>
      <c r="C220" s="47" t="s">
        <v>407</v>
      </c>
      <c r="D220" s="47" t="s">
        <v>15</v>
      </c>
      <c r="E220" s="48"/>
      <c r="F220" s="48">
        <v>198.4</v>
      </c>
      <c r="G220" s="48">
        <f>E220+F220</f>
        <v>198.4</v>
      </c>
      <c r="H220" s="3"/>
      <c r="I220" s="3"/>
      <c r="J220" s="3"/>
    </row>
    <row r="221" spans="1:10" ht="47.25">
      <c r="A221" s="62" t="s">
        <v>337</v>
      </c>
      <c r="B221" s="47" t="s">
        <v>135</v>
      </c>
      <c r="C221" s="47" t="s">
        <v>336</v>
      </c>
      <c r="D221" s="47"/>
      <c r="E221" s="48">
        <f>E222</f>
        <v>300</v>
      </c>
      <c r="F221" s="48">
        <f>F222</f>
        <v>0</v>
      </c>
      <c r="G221" s="48">
        <f>G222</f>
        <v>300</v>
      </c>
      <c r="H221" s="3"/>
      <c r="I221" s="3"/>
      <c r="J221" s="3"/>
    </row>
    <row r="222" spans="1:10" ht="31.5">
      <c r="A222" s="52" t="s">
        <v>20</v>
      </c>
      <c r="B222" s="47" t="s">
        <v>135</v>
      </c>
      <c r="C222" s="47" t="s">
        <v>336</v>
      </c>
      <c r="D222" s="25" t="s">
        <v>15</v>
      </c>
      <c r="E222" s="48">
        <v>300</v>
      </c>
      <c r="F222" s="48"/>
      <c r="G222" s="48">
        <f>E222+F222</f>
        <v>300</v>
      </c>
      <c r="H222" s="3"/>
      <c r="I222" s="3"/>
      <c r="J222" s="3"/>
    </row>
    <row r="223" spans="1:10" ht="47.25">
      <c r="A223" s="52" t="s">
        <v>92</v>
      </c>
      <c r="B223" s="47" t="s">
        <v>135</v>
      </c>
      <c r="C223" s="47" t="s">
        <v>186</v>
      </c>
      <c r="D223" s="47"/>
      <c r="E223" s="54">
        <f>E224</f>
        <v>607.2</v>
      </c>
      <c r="F223" s="54">
        <f>F224</f>
        <v>0</v>
      </c>
      <c r="G223" s="54">
        <f>G224</f>
        <v>607.2</v>
      </c>
      <c r="H223" s="160"/>
      <c r="I223" s="160"/>
      <c r="J223" s="160"/>
    </row>
    <row r="224" spans="1:10" ht="15.75">
      <c r="A224" s="52" t="s">
        <v>38</v>
      </c>
      <c r="B224" s="47" t="s">
        <v>135</v>
      </c>
      <c r="C224" s="47" t="s">
        <v>186</v>
      </c>
      <c r="D224" s="47" t="s">
        <v>24</v>
      </c>
      <c r="E224" s="54">
        <v>607.2</v>
      </c>
      <c r="F224" s="54"/>
      <c r="G224" s="54">
        <f>E224+F224</f>
        <v>607.2</v>
      </c>
      <c r="H224" s="160"/>
      <c r="I224" s="160"/>
      <c r="J224" s="160"/>
    </row>
    <row r="225" spans="1:10" ht="47.25">
      <c r="A225" s="101" t="s">
        <v>79</v>
      </c>
      <c r="B225" s="70">
        <v>923</v>
      </c>
      <c r="C225" s="70" t="s">
        <v>190</v>
      </c>
      <c r="D225" s="70"/>
      <c r="E225" s="107">
        <f>E226</f>
        <v>400</v>
      </c>
      <c r="F225" s="107">
        <f>F226</f>
        <v>0</v>
      </c>
      <c r="G225" s="107">
        <f>G226</f>
        <v>400</v>
      </c>
      <c r="H225" s="160"/>
      <c r="I225" s="160"/>
      <c r="J225" s="160"/>
    </row>
    <row r="226" spans="1:10" ht="15.75">
      <c r="A226" s="69" t="s">
        <v>16</v>
      </c>
      <c r="B226" s="71">
        <v>923</v>
      </c>
      <c r="C226" s="70" t="s">
        <v>190</v>
      </c>
      <c r="D226" s="71">
        <v>800</v>
      </c>
      <c r="E226" s="75">
        <v>400</v>
      </c>
      <c r="F226" s="75"/>
      <c r="G226" s="75">
        <f>E226+F226</f>
        <v>400</v>
      </c>
      <c r="H226" s="160"/>
      <c r="I226" s="160"/>
      <c r="J226" s="160"/>
    </row>
    <row r="227" spans="1:10" ht="31.5">
      <c r="A227" s="37" t="s">
        <v>142</v>
      </c>
      <c r="B227" s="38" t="s">
        <v>143</v>
      </c>
      <c r="C227" s="116"/>
      <c r="D227" s="116"/>
      <c r="E227" s="36">
        <f>E228+E261</f>
        <v>122900</v>
      </c>
      <c r="F227" s="36">
        <f>F228+F261</f>
        <v>931.4000000000001</v>
      </c>
      <c r="G227" s="36">
        <f>G228+G261</f>
        <v>123831.40000000001</v>
      </c>
      <c r="H227" s="160"/>
      <c r="I227" s="160"/>
      <c r="J227" s="160"/>
    </row>
    <row r="228" spans="1:10" ht="31.5">
      <c r="A228" s="117" t="s">
        <v>112</v>
      </c>
      <c r="B228" s="111" t="s">
        <v>143</v>
      </c>
      <c r="C228" s="111" t="s">
        <v>221</v>
      </c>
      <c r="D228" s="111" t="s">
        <v>0</v>
      </c>
      <c r="E228" s="118">
        <f>E229+E239+E241+E243+E249+E251+E253+E257+E235</f>
        <v>121775.9</v>
      </c>
      <c r="F228" s="118">
        <f>F229+F239+F241+F243+F249+F251+F253+F257+F235+F231+F245+F233+F237+F247</f>
        <v>931.4000000000001</v>
      </c>
      <c r="G228" s="118">
        <f>G229+G239+G241+G243+G249+G251+G253+G257+G235+G231+G245+G233+G237+G247</f>
        <v>122707.3</v>
      </c>
      <c r="H228" s="160"/>
      <c r="I228" s="160"/>
      <c r="J228" s="160"/>
    </row>
    <row r="229" spans="1:7" ht="31.5">
      <c r="A229" s="45" t="s">
        <v>69</v>
      </c>
      <c r="B229" s="47" t="s">
        <v>143</v>
      </c>
      <c r="C229" s="47" t="s">
        <v>220</v>
      </c>
      <c r="D229" s="47"/>
      <c r="E229" s="41">
        <f>E230</f>
        <v>27308.2</v>
      </c>
      <c r="F229" s="41">
        <f>F230</f>
        <v>0</v>
      </c>
      <c r="G229" s="41">
        <f>G230</f>
        <v>27308.2</v>
      </c>
    </row>
    <row r="230" spans="1:7" ht="31.5">
      <c r="A230" s="88" t="s">
        <v>17</v>
      </c>
      <c r="B230" s="47" t="s">
        <v>143</v>
      </c>
      <c r="C230" s="47" t="s">
        <v>220</v>
      </c>
      <c r="D230" s="47" t="s">
        <v>18</v>
      </c>
      <c r="E230" s="24">
        <f>28008.2-700</f>
        <v>27308.2</v>
      </c>
      <c r="F230" s="24"/>
      <c r="G230" s="24">
        <f>E230+F230</f>
        <v>27308.2</v>
      </c>
    </row>
    <row r="231" spans="1:7" ht="15.75">
      <c r="A231" s="26" t="s">
        <v>379</v>
      </c>
      <c r="B231" s="47" t="s">
        <v>143</v>
      </c>
      <c r="C231" s="47" t="s">
        <v>378</v>
      </c>
      <c r="D231" s="47"/>
      <c r="E231" s="24">
        <f>E232</f>
        <v>0</v>
      </c>
      <c r="F231" s="24">
        <f>F232</f>
        <v>115.8</v>
      </c>
      <c r="G231" s="24">
        <f>G232</f>
        <v>115.8</v>
      </c>
    </row>
    <row r="232" spans="1:7" ht="31.5">
      <c r="A232" s="26" t="s">
        <v>17</v>
      </c>
      <c r="B232" s="47" t="s">
        <v>143</v>
      </c>
      <c r="C232" s="47" t="s">
        <v>378</v>
      </c>
      <c r="D232" s="47" t="s">
        <v>18</v>
      </c>
      <c r="E232" s="24"/>
      <c r="F232" s="24">
        <v>115.8</v>
      </c>
      <c r="G232" s="24">
        <f>E232+F232</f>
        <v>115.8</v>
      </c>
    </row>
    <row r="233" spans="1:7" ht="31.5">
      <c r="A233" s="26" t="s">
        <v>309</v>
      </c>
      <c r="B233" s="47" t="s">
        <v>143</v>
      </c>
      <c r="C233" s="47" t="s">
        <v>381</v>
      </c>
      <c r="D233" s="47"/>
      <c r="E233" s="24">
        <f>E234</f>
        <v>0</v>
      </c>
      <c r="F233" s="24">
        <f>F234</f>
        <v>815.6</v>
      </c>
      <c r="G233" s="24">
        <f>G234</f>
        <v>815.6</v>
      </c>
    </row>
    <row r="234" spans="1:7" ht="31.5">
      <c r="A234" s="26" t="s">
        <v>17</v>
      </c>
      <c r="B234" s="47" t="s">
        <v>143</v>
      </c>
      <c r="C234" s="47" t="s">
        <v>381</v>
      </c>
      <c r="D234" s="47" t="s">
        <v>18</v>
      </c>
      <c r="E234" s="24"/>
      <c r="F234" s="24">
        <v>815.6</v>
      </c>
      <c r="G234" s="24">
        <f>E234+F234</f>
        <v>815.6</v>
      </c>
    </row>
    <row r="235" spans="1:7" ht="31.5">
      <c r="A235" s="26" t="s">
        <v>309</v>
      </c>
      <c r="B235" s="47" t="s">
        <v>143</v>
      </c>
      <c r="C235" s="47" t="s">
        <v>327</v>
      </c>
      <c r="D235" s="47"/>
      <c r="E235" s="48">
        <f>E236</f>
        <v>50</v>
      </c>
      <c r="F235" s="48">
        <f>F236</f>
        <v>0</v>
      </c>
      <c r="G235" s="48">
        <f>G236</f>
        <v>50</v>
      </c>
    </row>
    <row r="236" spans="1:7" ht="31.5">
      <c r="A236" s="26" t="s">
        <v>17</v>
      </c>
      <c r="B236" s="47" t="s">
        <v>143</v>
      </c>
      <c r="C236" s="47" t="s">
        <v>327</v>
      </c>
      <c r="D236" s="47" t="s">
        <v>18</v>
      </c>
      <c r="E236" s="48">
        <v>50</v>
      </c>
      <c r="F236" s="48"/>
      <c r="G236" s="48">
        <f>E236+F236</f>
        <v>50</v>
      </c>
    </row>
    <row r="237" spans="1:7" ht="15.75">
      <c r="A237" s="26" t="s">
        <v>379</v>
      </c>
      <c r="B237" s="47" t="s">
        <v>143</v>
      </c>
      <c r="C237" s="47" t="s">
        <v>380</v>
      </c>
      <c r="D237" s="47"/>
      <c r="E237" s="48">
        <f>E238</f>
        <v>0</v>
      </c>
      <c r="F237" s="48">
        <f>F238</f>
        <v>99.6</v>
      </c>
      <c r="G237" s="48">
        <f>G238</f>
        <v>99.6</v>
      </c>
    </row>
    <row r="238" spans="1:7" ht="31.5">
      <c r="A238" s="89" t="s">
        <v>17</v>
      </c>
      <c r="B238" s="47" t="s">
        <v>143</v>
      </c>
      <c r="C238" s="47" t="s">
        <v>380</v>
      </c>
      <c r="D238" s="47" t="s">
        <v>18</v>
      </c>
      <c r="E238" s="48">
        <v>0</v>
      </c>
      <c r="F238" s="48">
        <v>99.6</v>
      </c>
      <c r="G238" s="48">
        <f>E238+F238</f>
        <v>99.6</v>
      </c>
    </row>
    <row r="239" spans="1:7" ht="31.5">
      <c r="A239" s="45" t="s">
        <v>309</v>
      </c>
      <c r="B239" s="47" t="s">
        <v>143</v>
      </c>
      <c r="C239" s="47" t="s">
        <v>307</v>
      </c>
      <c r="D239" s="47"/>
      <c r="E239" s="48">
        <f>E240</f>
        <v>132.4</v>
      </c>
      <c r="F239" s="48">
        <f>F240</f>
        <v>-30</v>
      </c>
      <c r="G239" s="48">
        <f>G240</f>
        <v>102.4</v>
      </c>
    </row>
    <row r="240" spans="1:7" ht="31.5">
      <c r="A240" s="89" t="s">
        <v>17</v>
      </c>
      <c r="B240" s="47" t="s">
        <v>143</v>
      </c>
      <c r="C240" s="47" t="s">
        <v>307</v>
      </c>
      <c r="D240" s="47" t="s">
        <v>18</v>
      </c>
      <c r="E240" s="48">
        <f>102.4+30</f>
        <v>132.4</v>
      </c>
      <c r="F240" s="48">
        <v>-30</v>
      </c>
      <c r="G240" s="48">
        <f>E240+F240</f>
        <v>102.4</v>
      </c>
    </row>
    <row r="241" spans="1:7" ht="31.5">
      <c r="A241" s="45" t="s">
        <v>310</v>
      </c>
      <c r="B241" s="47" t="s">
        <v>143</v>
      </c>
      <c r="C241" s="47" t="s">
        <v>308</v>
      </c>
      <c r="D241" s="47"/>
      <c r="E241" s="48">
        <f>E242</f>
        <v>99.6</v>
      </c>
      <c r="F241" s="48">
        <f>F242</f>
        <v>-99.6</v>
      </c>
      <c r="G241" s="48">
        <f>G242</f>
        <v>0</v>
      </c>
    </row>
    <row r="242" spans="1:7" ht="31.5">
      <c r="A242" s="89" t="s">
        <v>17</v>
      </c>
      <c r="B242" s="47" t="s">
        <v>143</v>
      </c>
      <c r="C242" s="47" t="s">
        <v>308</v>
      </c>
      <c r="D242" s="47" t="s">
        <v>18</v>
      </c>
      <c r="E242" s="48">
        <v>99.6</v>
      </c>
      <c r="F242" s="48">
        <v>-99.6</v>
      </c>
      <c r="G242" s="48">
        <f>E242+F242</f>
        <v>0</v>
      </c>
    </row>
    <row r="243" spans="1:7" ht="31.5">
      <c r="A243" s="45" t="s">
        <v>71</v>
      </c>
      <c r="B243" s="47" t="s">
        <v>143</v>
      </c>
      <c r="C243" s="47" t="s">
        <v>222</v>
      </c>
      <c r="D243" s="47"/>
      <c r="E243" s="48">
        <f>E244</f>
        <v>43982</v>
      </c>
      <c r="F243" s="48">
        <f>F244</f>
        <v>-168.9</v>
      </c>
      <c r="G243" s="48">
        <f>G244</f>
        <v>43813.1</v>
      </c>
    </row>
    <row r="244" spans="1:7" ht="31.5">
      <c r="A244" s="89" t="s">
        <v>17</v>
      </c>
      <c r="B244" s="47" t="s">
        <v>143</v>
      </c>
      <c r="C244" s="47" t="s">
        <v>222</v>
      </c>
      <c r="D244" s="47" t="s">
        <v>18</v>
      </c>
      <c r="E244" s="48">
        <f>45112-30-1100</f>
        <v>43982</v>
      </c>
      <c r="F244" s="48">
        <f>-152.4-16.5</f>
        <v>-168.9</v>
      </c>
      <c r="G244" s="48">
        <f>E244+F244</f>
        <v>43813.1</v>
      </c>
    </row>
    <row r="245" spans="1:7" ht="31.5">
      <c r="A245" s="26" t="s">
        <v>309</v>
      </c>
      <c r="B245" s="47" t="s">
        <v>143</v>
      </c>
      <c r="C245" s="47" t="s">
        <v>382</v>
      </c>
      <c r="D245" s="47"/>
      <c r="E245" s="48">
        <f>E246</f>
        <v>0</v>
      </c>
      <c r="F245" s="48">
        <f>F246</f>
        <v>152.4</v>
      </c>
      <c r="G245" s="48">
        <f>G246</f>
        <v>152.4</v>
      </c>
    </row>
    <row r="246" spans="1:7" ht="31.5">
      <c r="A246" s="26" t="s">
        <v>17</v>
      </c>
      <c r="B246" s="47" t="s">
        <v>143</v>
      </c>
      <c r="C246" s="47" t="s">
        <v>382</v>
      </c>
      <c r="D246" s="47" t="s">
        <v>18</v>
      </c>
      <c r="E246" s="48">
        <v>0</v>
      </c>
      <c r="F246" s="48">
        <v>152.4</v>
      </c>
      <c r="G246" s="48">
        <f>E246+F246</f>
        <v>152.4</v>
      </c>
    </row>
    <row r="247" spans="1:7" ht="31.5">
      <c r="A247" s="26" t="s">
        <v>391</v>
      </c>
      <c r="B247" s="47" t="s">
        <v>143</v>
      </c>
      <c r="C247" s="47" t="s">
        <v>392</v>
      </c>
      <c r="D247" s="47"/>
      <c r="E247" s="48">
        <f>E248</f>
        <v>0</v>
      </c>
      <c r="F247" s="48">
        <f>F248</f>
        <v>46.5</v>
      </c>
      <c r="G247" s="48">
        <f>G248</f>
        <v>46.5</v>
      </c>
    </row>
    <row r="248" spans="1:7" ht="31.5">
      <c r="A248" s="26" t="s">
        <v>17</v>
      </c>
      <c r="B248" s="47" t="s">
        <v>143</v>
      </c>
      <c r="C248" s="47" t="s">
        <v>392</v>
      </c>
      <c r="D248" s="47" t="s">
        <v>18</v>
      </c>
      <c r="E248" s="48">
        <v>0</v>
      </c>
      <c r="F248" s="48">
        <v>46.5</v>
      </c>
      <c r="G248" s="48">
        <f>E248+F248</f>
        <v>46.5</v>
      </c>
    </row>
    <row r="249" spans="1:7" ht="47.25">
      <c r="A249" s="45" t="s">
        <v>70</v>
      </c>
      <c r="B249" s="47" t="s">
        <v>143</v>
      </c>
      <c r="C249" s="47" t="s">
        <v>223</v>
      </c>
      <c r="D249" s="47"/>
      <c r="E249" s="48">
        <f>E250</f>
        <v>21057</v>
      </c>
      <c r="F249" s="48">
        <f>F250</f>
        <v>0</v>
      </c>
      <c r="G249" s="48">
        <f>G250</f>
        <v>21057</v>
      </c>
    </row>
    <row r="250" spans="1:7" ht="31.5">
      <c r="A250" s="180" t="s">
        <v>17</v>
      </c>
      <c r="B250" s="47" t="s">
        <v>143</v>
      </c>
      <c r="C250" s="47" t="s">
        <v>223</v>
      </c>
      <c r="D250" s="47" t="s">
        <v>18</v>
      </c>
      <c r="E250" s="48">
        <f>21557-500</f>
        <v>21057</v>
      </c>
      <c r="F250" s="48"/>
      <c r="G250" s="48">
        <f>E250+F250</f>
        <v>21057</v>
      </c>
    </row>
    <row r="251" spans="1:7" ht="15.75">
      <c r="A251" s="45" t="s">
        <v>298</v>
      </c>
      <c r="B251" s="47" t="s">
        <v>143</v>
      </c>
      <c r="C251" s="47" t="s">
        <v>299</v>
      </c>
      <c r="D251" s="47"/>
      <c r="E251" s="48">
        <f>E252</f>
        <v>20</v>
      </c>
      <c r="F251" s="48">
        <f>F252</f>
        <v>0</v>
      </c>
      <c r="G251" s="48">
        <f>G252</f>
        <v>20</v>
      </c>
    </row>
    <row r="252" spans="1:7" ht="31.5">
      <c r="A252" s="65" t="s">
        <v>20</v>
      </c>
      <c r="B252" s="47" t="s">
        <v>143</v>
      </c>
      <c r="C252" s="47" t="s">
        <v>299</v>
      </c>
      <c r="D252" s="47" t="s">
        <v>24</v>
      </c>
      <c r="E252" s="48">
        <v>20</v>
      </c>
      <c r="F252" s="48"/>
      <c r="G252" s="48">
        <f>E252+F252</f>
        <v>20</v>
      </c>
    </row>
    <row r="253" spans="1:7" ht="15.75">
      <c r="A253" s="45" t="s">
        <v>30</v>
      </c>
      <c r="B253" s="47" t="s">
        <v>143</v>
      </c>
      <c r="C253" s="47" t="s">
        <v>224</v>
      </c>
      <c r="D253" s="47"/>
      <c r="E253" s="48">
        <f>E255+E254+E256</f>
        <v>7180.7</v>
      </c>
      <c r="F253" s="48">
        <f>F255+F254+F256</f>
        <v>0</v>
      </c>
      <c r="G253" s="48">
        <f>G255+G254+G256</f>
        <v>7180.7</v>
      </c>
    </row>
    <row r="254" spans="1:7" ht="63">
      <c r="A254" s="26" t="s">
        <v>22</v>
      </c>
      <c r="B254" s="47" t="s">
        <v>143</v>
      </c>
      <c r="C254" s="47" t="s">
        <v>224</v>
      </c>
      <c r="D254" s="47" t="s">
        <v>23</v>
      </c>
      <c r="E254" s="48">
        <v>6365.4</v>
      </c>
      <c r="F254" s="48"/>
      <c r="G254" s="48">
        <f>E254+F254</f>
        <v>6365.4</v>
      </c>
    </row>
    <row r="255" spans="1:7" ht="31.5">
      <c r="A255" s="65" t="s">
        <v>20</v>
      </c>
      <c r="B255" s="47" t="s">
        <v>143</v>
      </c>
      <c r="C255" s="47" t="s">
        <v>224</v>
      </c>
      <c r="D255" s="47" t="s">
        <v>15</v>
      </c>
      <c r="E255" s="48">
        <v>791.2</v>
      </c>
      <c r="F255" s="48"/>
      <c r="G255" s="48">
        <f>E255+F255</f>
        <v>791.2</v>
      </c>
    </row>
    <row r="256" spans="1:7" ht="15.75">
      <c r="A256" s="65" t="s">
        <v>16</v>
      </c>
      <c r="B256" s="47" t="s">
        <v>143</v>
      </c>
      <c r="C256" s="47" t="s">
        <v>224</v>
      </c>
      <c r="D256" s="47" t="s">
        <v>19</v>
      </c>
      <c r="E256" s="48">
        <v>24.1</v>
      </c>
      <c r="F256" s="48"/>
      <c r="G256" s="48">
        <f>E256+F256</f>
        <v>24.1</v>
      </c>
    </row>
    <row r="257" spans="1:7" ht="31.5">
      <c r="A257" s="45" t="s">
        <v>68</v>
      </c>
      <c r="B257" s="47" t="s">
        <v>143</v>
      </c>
      <c r="C257" s="47" t="s">
        <v>225</v>
      </c>
      <c r="D257" s="47"/>
      <c r="E257" s="48">
        <f>E258+E259+E260</f>
        <v>21946</v>
      </c>
      <c r="F257" s="48">
        <f>F258+F259+F260</f>
        <v>0</v>
      </c>
      <c r="G257" s="48">
        <f>G258+G259+G260</f>
        <v>21946</v>
      </c>
    </row>
    <row r="258" spans="1:7" ht="63">
      <c r="A258" s="26" t="s">
        <v>22</v>
      </c>
      <c r="B258" s="47" t="s">
        <v>143</v>
      </c>
      <c r="C258" s="47" t="s">
        <v>225</v>
      </c>
      <c r="D258" s="47" t="s">
        <v>23</v>
      </c>
      <c r="E258" s="48">
        <v>21025</v>
      </c>
      <c r="F258" s="48"/>
      <c r="G258" s="48">
        <f>E258+F258</f>
        <v>21025</v>
      </c>
    </row>
    <row r="259" spans="1:7" ht="31.5">
      <c r="A259" s="65" t="s">
        <v>20</v>
      </c>
      <c r="B259" s="47" t="s">
        <v>143</v>
      </c>
      <c r="C259" s="47" t="s">
        <v>225</v>
      </c>
      <c r="D259" s="47" t="s">
        <v>15</v>
      </c>
      <c r="E259" s="48">
        <v>903.7</v>
      </c>
      <c r="F259" s="48"/>
      <c r="G259" s="48">
        <f>E259+F259</f>
        <v>903.7</v>
      </c>
    </row>
    <row r="260" spans="1:7" ht="15.75">
      <c r="A260" s="65" t="s">
        <v>16</v>
      </c>
      <c r="B260" s="47" t="s">
        <v>143</v>
      </c>
      <c r="C260" s="47" t="s">
        <v>225</v>
      </c>
      <c r="D260" s="47" t="s">
        <v>19</v>
      </c>
      <c r="E260" s="48">
        <v>17.3</v>
      </c>
      <c r="F260" s="48"/>
      <c r="G260" s="48">
        <f>E260+F260</f>
        <v>17.3</v>
      </c>
    </row>
    <row r="261" spans="1:7" ht="15.75">
      <c r="A261" s="110" t="s">
        <v>42</v>
      </c>
      <c r="B261" s="112" t="s">
        <v>144</v>
      </c>
      <c r="C261" s="112" t="s">
        <v>176</v>
      </c>
      <c r="D261" s="112"/>
      <c r="E261" s="113">
        <f aca="true" t="shared" si="3" ref="E261:G262">E262</f>
        <v>1124.1</v>
      </c>
      <c r="F261" s="113">
        <f t="shared" si="3"/>
        <v>0</v>
      </c>
      <c r="G261" s="113">
        <f t="shared" si="3"/>
        <v>1124.1</v>
      </c>
    </row>
    <row r="262" spans="1:7" ht="63">
      <c r="A262" s="52" t="s">
        <v>351</v>
      </c>
      <c r="B262" s="47" t="s">
        <v>143</v>
      </c>
      <c r="C262" s="47" t="s">
        <v>344</v>
      </c>
      <c r="D262" s="47"/>
      <c r="E262" s="48">
        <f t="shared" si="3"/>
        <v>1124.1</v>
      </c>
      <c r="F262" s="48">
        <f t="shared" si="3"/>
        <v>0</v>
      </c>
      <c r="G262" s="48">
        <f t="shared" si="3"/>
        <v>1124.1</v>
      </c>
    </row>
    <row r="263" spans="1:7" ht="31.5">
      <c r="A263" s="98" t="s">
        <v>17</v>
      </c>
      <c r="B263" s="47" t="s">
        <v>143</v>
      </c>
      <c r="C263" s="47" t="s">
        <v>344</v>
      </c>
      <c r="D263" s="47" t="s">
        <v>18</v>
      </c>
      <c r="E263" s="48">
        <v>1124.1</v>
      </c>
      <c r="F263" s="48"/>
      <c r="G263" s="48">
        <f>E263+F263</f>
        <v>1124.1</v>
      </c>
    </row>
    <row r="264" spans="1:7" ht="31.5">
      <c r="A264" s="37" t="s">
        <v>145</v>
      </c>
      <c r="B264" s="38" t="s">
        <v>146</v>
      </c>
      <c r="C264" s="116"/>
      <c r="D264" s="127"/>
      <c r="E264" s="36">
        <f>E265+E277</f>
        <v>32134.699999999997</v>
      </c>
      <c r="F264" s="36">
        <f>F265+F277</f>
        <v>291231.7</v>
      </c>
      <c r="G264" s="36">
        <f>G265+G277</f>
        <v>323366.4</v>
      </c>
    </row>
    <row r="265" spans="1:7" ht="47.25">
      <c r="A265" s="117" t="s">
        <v>89</v>
      </c>
      <c r="B265" s="112" t="s">
        <v>146</v>
      </c>
      <c r="C265" s="111" t="s">
        <v>278</v>
      </c>
      <c r="D265" s="111" t="s">
        <v>0</v>
      </c>
      <c r="E265" s="118">
        <f>E266+E269</f>
        <v>9744.4</v>
      </c>
      <c r="F265" s="118">
        <f>F266+F269</f>
        <v>291231.7</v>
      </c>
      <c r="G265" s="118">
        <f>G266+G269</f>
        <v>300976.10000000003</v>
      </c>
    </row>
    <row r="266" spans="1:7" ht="31.5">
      <c r="A266" s="12" t="s">
        <v>104</v>
      </c>
      <c r="B266" s="119" t="s">
        <v>146</v>
      </c>
      <c r="C266" s="13" t="s">
        <v>279</v>
      </c>
      <c r="D266" s="13" t="s">
        <v>0</v>
      </c>
      <c r="E266" s="14">
        <f aca="true" t="shared" si="4" ref="E266:G267">E267</f>
        <v>3734.7</v>
      </c>
      <c r="F266" s="14">
        <f t="shared" si="4"/>
        <v>0</v>
      </c>
      <c r="G266" s="14">
        <f t="shared" si="4"/>
        <v>3734.7</v>
      </c>
    </row>
    <row r="267" spans="1:7" ht="31.5">
      <c r="A267" s="27" t="s">
        <v>93</v>
      </c>
      <c r="B267" s="47" t="s">
        <v>146</v>
      </c>
      <c r="C267" s="25" t="s">
        <v>292</v>
      </c>
      <c r="D267" s="25"/>
      <c r="E267" s="24">
        <f t="shared" si="4"/>
        <v>3734.7</v>
      </c>
      <c r="F267" s="24">
        <f t="shared" si="4"/>
        <v>0</v>
      </c>
      <c r="G267" s="24">
        <f t="shared" si="4"/>
        <v>3734.7</v>
      </c>
    </row>
    <row r="268" spans="1:7" ht="31.5">
      <c r="A268" s="62" t="s">
        <v>20</v>
      </c>
      <c r="B268" s="47" t="s">
        <v>146</v>
      </c>
      <c r="C268" s="25" t="s">
        <v>292</v>
      </c>
      <c r="D268" s="25" t="s">
        <v>15</v>
      </c>
      <c r="E268" s="24">
        <v>3734.7</v>
      </c>
      <c r="F268" s="24"/>
      <c r="G268" s="24">
        <f>E268+F268</f>
        <v>3734.7</v>
      </c>
    </row>
    <row r="269" spans="1:7" ht="47.25">
      <c r="A269" s="12" t="s">
        <v>136</v>
      </c>
      <c r="B269" s="119" t="s">
        <v>146</v>
      </c>
      <c r="C269" s="13" t="s">
        <v>283</v>
      </c>
      <c r="D269" s="13" t="s">
        <v>0</v>
      </c>
      <c r="E269" s="153">
        <f>E274+E270+E272</f>
        <v>6009.7</v>
      </c>
      <c r="F269" s="153">
        <f>F274+F270+F272</f>
        <v>291231.7</v>
      </c>
      <c r="G269" s="153">
        <f>G274+G270+G272</f>
        <v>297241.4</v>
      </c>
    </row>
    <row r="270" spans="1:7" ht="78.75">
      <c r="A270" s="212" t="s">
        <v>369</v>
      </c>
      <c r="B270" s="47" t="s">
        <v>146</v>
      </c>
      <c r="C270" s="47" t="s">
        <v>372</v>
      </c>
      <c r="D270" s="209"/>
      <c r="E270" s="210">
        <f>E271</f>
        <v>0</v>
      </c>
      <c r="F270" s="210">
        <f>F271</f>
        <v>179094.1</v>
      </c>
      <c r="G270" s="210">
        <f>G271</f>
        <v>179094.1</v>
      </c>
    </row>
    <row r="271" spans="1:7" ht="15.75">
      <c r="A271" s="212" t="s">
        <v>16</v>
      </c>
      <c r="B271" s="47" t="s">
        <v>146</v>
      </c>
      <c r="C271" s="47" t="s">
        <v>372</v>
      </c>
      <c r="D271" s="209" t="s">
        <v>19</v>
      </c>
      <c r="E271" s="210"/>
      <c r="F271" s="210">
        <f>31405+147689.1</f>
        <v>179094.1</v>
      </c>
      <c r="G271" s="210">
        <f>E271+F271</f>
        <v>179094.1</v>
      </c>
    </row>
    <row r="272" spans="1:7" ht="78.75">
      <c r="A272" s="212" t="s">
        <v>369</v>
      </c>
      <c r="B272" s="47" t="s">
        <v>146</v>
      </c>
      <c r="C272" s="47" t="s">
        <v>371</v>
      </c>
      <c r="D272" s="209"/>
      <c r="E272" s="210">
        <f>E273</f>
        <v>0</v>
      </c>
      <c r="F272" s="210">
        <f>F273</f>
        <v>96758</v>
      </c>
      <c r="G272" s="210">
        <f>G273</f>
        <v>96758</v>
      </c>
    </row>
    <row r="273" spans="1:7" ht="15.75">
      <c r="A273" s="212" t="s">
        <v>16</v>
      </c>
      <c r="B273" s="47" t="s">
        <v>146</v>
      </c>
      <c r="C273" s="47" t="s">
        <v>371</v>
      </c>
      <c r="D273" s="209" t="s">
        <v>19</v>
      </c>
      <c r="E273" s="210"/>
      <c r="F273" s="210">
        <v>96758</v>
      </c>
      <c r="G273" s="210">
        <f>E273+F273</f>
        <v>96758</v>
      </c>
    </row>
    <row r="274" spans="1:7" ht="78.75">
      <c r="A274" s="26" t="s">
        <v>300</v>
      </c>
      <c r="B274" s="47" t="s">
        <v>146</v>
      </c>
      <c r="C274" s="47" t="s">
        <v>311</v>
      </c>
      <c r="D274" s="47"/>
      <c r="E274" s="24">
        <f>E276+E275</f>
        <v>6009.7</v>
      </c>
      <c r="F274" s="24">
        <f>F276+F275</f>
        <v>15379.6</v>
      </c>
      <c r="G274" s="24">
        <f>G276+G275</f>
        <v>21389.3</v>
      </c>
    </row>
    <row r="275" spans="1:7" ht="31.5">
      <c r="A275" s="50" t="s">
        <v>20</v>
      </c>
      <c r="B275" s="47" t="s">
        <v>146</v>
      </c>
      <c r="C275" s="47" t="s">
        <v>311</v>
      </c>
      <c r="D275" s="47" t="s">
        <v>15</v>
      </c>
      <c r="E275" s="24"/>
      <c r="F275" s="24">
        <v>389.5</v>
      </c>
      <c r="G275" s="24">
        <f>E275+F275</f>
        <v>389.5</v>
      </c>
    </row>
    <row r="276" spans="1:7" ht="15.75">
      <c r="A276" s="26" t="s">
        <v>16</v>
      </c>
      <c r="B276" s="47" t="s">
        <v>146</v>
      </c>
      <c r="C276" s="47" t="s">
        <v>311</v>
      </c>
      <c r="D276" s="47" t="s">
        <v>19</v>
      </c>
      <c r="E276" s="24">
        <f>2775+3234.7</f>
        <v>6009.7</v>
      </c>
      <c r="F276" s="24">
        <f>15379.6-389.5</f>
        <v>14990.1</v>
      </c>
      <c r="G276" s="24">
        <f>E276+F276</f>
        <v>20999.8</v>
      </c>
    </row>
    <row r="277" spans="1:7" ht="31.5">
      <c r="A277" s="117" t="s">
        <v>113</v>
      </c>
      <c r="B277" s="112" t="s">
        <v>146</v>
      </c>
      <c r="C277" s="111" t="s">
        <v>245</v>
      </c>
      <c r="D277" s="111" t="s">
        <v>0</v>
      </c>
      <c r="E277" s="118">
        <f>E278</f>
        <v>22390.299999999996</v>
      </c>
      <c r="F277" s="118">
        <f>F278</f>
        <v>0</v>
      </c>
      <c r="G277" s="118">
        <f>G278</f>
        <v>22390.299999999996</v>
      </c>
    </row>
    <row r="278" spans="1:7" ht="31.5">
      <c r="A278" s="12" t="s">
        <v>115</v>
      </c>
      <c r="B278" s="119" t="s">
        <v>146</v>
      </c>
      <c r="C278" s="13" t="s">
        <v>248</v>
      </c>
      <c r="D278" s="13" t="s">
        <v>0</v>
      </c>
      <c r="E278" s="14">
        <f>E279+E281+E283+E287</f>
        <v>22390.299999999996</v>
      </c>
      <c r="F278" s="14">
        <f>F279+F281+F283+F287</f>
        <v>0</v>
      </c>
      <c r="G278" s="14">
        <f>G279+G281+G283+G287</f>
        <v>22390.299999999996</v>
      </c>
    </row>
    <row r="279" spans="1:7" ht="47.25">
      <c r="A279" s="64" t="s">
        <v>78</v>
      </c>
      <c r="B279" s="47" t="s">
        <v>146</v>
      </c>
      <c r="C279" s="47" t="s">
        <v>249</v>
      </c>
      <c r="D279" s="25"/>
      <c r="E279" s="24">
        <f>E280</f>
        <v>2092</v>
      </c>
      <c r="F279" s="24">
        <f>F280</f>
        <v>0</v>
      </c>
      <c r="G279" s="24">
        <f>G280</f>
        <v>2092</v>
      </c>
    </row>
    <row r="280" spans="1:7" ht="31.5">
      <c r="A280" s="50" t="s">
        <v>20</v>
      </c>
      <c r="B280" s="47" t="s">
        <v>146</v>
      </c>
      <c r="C280" s="47" t="s">
        <v>249</v>
      </c>
      <c r="D280" s="47" t="s">
        <v>15</v>
      </c>
      <c r="E280" s="24">
        <v>2092</v>
      </c>
      <c r="F280" s="24"/>
      <c r="G280" s="24">
        <f>E280+F280</f>
        <v>2092</v>
      </c>
    </row>
    <row r="281" spans="1:7" ht="31.5">
      <c r="A281" s="64" t="s">
        <v>25</v>
      </c>
      <c r="B281" s="47" t="s">
        <v>146</v>
      </c>
      <c r="C281" s="47" t="s">
        <v>250</v>
      </c>
      <c r="D281" s="25"/>
      <c r="E281" s="24">
        <f>E282</f>
        <v>200</v>
      </c>
      <c r="F281" s="24">
        <f>F282</f>
        <v>0</v>
      </c>
      <c r="G281" s="24">
        <f>G282</f>
        <v>200</v>
      </c>
    </row>
    <row r="282" spans="1:7" ht="31.5">
      <c r="A282" s="50" t="s">
        <v>20</v>
      </c>
      <c r="B282" s="47" t="s">
        <v>146</v>
      </c>
      <c r="C282" s="47" t="s">
        <v>250</v>
      </c>
      <c r="D282" s="47" t="s">
        <v>15</v>
      </c>
      <c r="E282" s="24">
        <v>200</v>
      </c>
      <c r="F282" s="24"/>
      <c r="G282" s="24">
        <f>E282+F282</f>
        <v>200</v>
      </c>
    </row>
    <row r="283" spans="1:7" ht="31.5">
      <c r="A283" s="64" t="s">
        <v>21</v>
      </c>
      <c r="B283" s="47" t="s">
        <v>146</v>
      </c>
      <c r="C283" s="47" t="s">
        <v>251</v>
      </c>
      <c r="D283" s="25"/>
      <c r="E283" s="24">
        <f>SUM(E284:E286)</f>
        <v>15915.699999999999</v>
      </c>
      <c r="F283" s="24">
        <f>SUM(F284:F286)</f>
        <v>0</v>
      </c>
      <c r="G283" s="24">
        <f>SUM(G284:G286)</f>
        <v>15915.699999999999</v>
      </c>
    </row>
    <row r="284" spans="1:7" ht="63">
      <c r="A284" s="63" t="s">
        <v>22</v>
      </c>
      <c r="B284" s="47" t="s">
        <v>146</v>
      </c>
      <c r="C284" s="47" t="s">
        <v>251</v>
      </c>
      <c r="D284" s="47" t="s">
        <v>23</v>
      </c>
      <c r="E284" s="24">
        <f>14386.8-10-222.5</f>
        <v>14154.3</v>
      </c>
      <c r="F284" s="24"/>
      <c r="G284" s="24">
        <f>E284+F284</f>
        <v>14154.3</v>
      </c>
    </row>
    <row r="285" spans="1:7" ht="31.5">
      <c r="A285" s="50" t="s">
        <v>20</v>
      </c>
      <c r="B285" s="47" t="s">
        <v>146</v>
      </c>
      <c r="C285" s="47" t="s">
        <v>251</v>
      </c>
      <c r="D285" s="47" t="s">
        <v>15</v>
      </c>
      <c r="E285" s="24">
        <f>1513.9+10+222.5</f>
        <v>1746.4</v>
      </c>
      <c r="F285" s="24"/>
      <c r="G285" s="24">
        <f>E285+F285</f>
        <v>1746.4</v>
      </c>
    </row>
    <row r="286" spans="1:7" ht="15.75">
      <c r="A286" s="26" t="s">
        <v>16</v>
      </c>
      <c r="B286" s="47" t="s">
        <v>146</v>
      </c>
      <c r="C286" s="47" t="s">
        <v>251</v>
      </c>
      <c r="D286" s="47" t="s">
        <v>19</v>
      </c>
      <c r="E286" s="24">
        <v>15</v>
      </c>
      <c r="F286" s="24"/>
      <c r="G286" s="24">
        <f>E286+F286</f>
        <v>15</v>
      </c>
    </row>
    <row r="287" spans="1:7" ht="31.5">
      <c r="A287" s="64" t="s">
        <v>26</v>
      </c>
      <c r="B287" s="47" t="s">
        <v>146</v>
      </c>
      <c r="C287" s="47" t="s">
        <v>252</v>
      </c>
      <c r="D287" s="25"/>
      <c r="E287" s="24">
        <f>E289+E290+E288</f>
        <v>4182.6</v>
      </c>
      <c r="F287" s="24">
        <f>F289+F290+F288</f>
        <v>0</v>
      </c>
      <c r="G287" s="24">
        <f>G289+G290+G288</f>
        <v>4182.6</v>
      </c>
    </row>
    <row r="288" spans="1:7" ht="63">
      <c r="A288" s="49" t="s">
        <v>22</v>
      </c>
      <c r="B288" s="47" t="s">
        <v>146</v>
      </c>
      <c r="C288" s="47" t="s">
        <v>252</v>
      </c>
      <c r="D288" s="25" t="s">
        <v>23</v>
      </c>
      <c r="E288" s="24">
        <v>729.8</v>
      </c>
      <c r="F288" s="24"/>
      <c r="G288" s="24">
        <f>E288+F288</f>
        <v>729.8</v>
      </c>
    </row>
    <row r="289" spans="1:7" ht="31.5">
      <c r="A289" s="50" t="s">
        <v>20</v>
      </c>
      <c r="B289" s="47" t="s">
        <v>146</v>
      </c>
      <c r="C289" s="47" t="s">
        <v>252</v>
      </c>
      <c r="D289" s="47" t="s">
        <v>15</v>
      </c>
      <c r="E289" s="24">
        <v>2772.8</v>
      </c>
      <c r="F289" s="24"/>
      <c r="G289" s="24">
        <f>E289+F289</f>
        <v>2772.8</v>
      </c>
    </row>
    <row r="290" spans="1:7" ht="15.75">
      <c r="A290" s="87" t="s">
        <v>16</v>
      </c>
      <c r="B290" s="47" t="s">
        <v>146</v>
      </c>
      <c r="C290" s="47" t="s">
        <v>252</v>
      </c>
      <c r="D290" s="47" t="s">
        <v>19</v>
      </c>
      <c r="E290" s="24">
        <v>680</v>
      </c>
      <c r="F290" s="24"/>
      <c r="G290" s="24">
        <f>E290+F290</f>
        <v>680</v>
      </c>
    </row>
    <row r="291" spans="1:7" ht="15.75">
      <c r="A291" s="37" t="s">
        <v>147</v>
      </c>
      <c r="B291" s="38" t="s">
        <v>148</v>
      </c>
      <c r="C291" s="128"/>
      <c r="D291" s="128"/>
      <c r="E291" s="36">
        <f>E292+E345</f>
        <v>1025969</v>
      </c>
      <c r="F291" s="36">
        <f>F292+F345</f>
        <v>7000.000000000001</v>
      </c>
      <c r="G291" s="36">
        <f>G292+G345</f>
        <v>1032969</v>
      </c>
    </row>
    <row r="292" spans="1:7" ht="31.5">
      <c r="A292" s="117" t="s">
        <v>108</v>
      </c>
      <c r="B292" s="112" t="s">
        <v>148</v>
      </c>
      <c r="C292" s="111" t="s">
        <v>192</v>
      </c>
      <c r="D292" s="111" t="s">
        <v>0</v>
      </c>
      <c r="E292" s="118">
        <f>E293+E309+E326+E331+E337</f>
        <v>1023168.8</v>
      </c>
      <c r="F292" s="118">
        <f>F293+F309+F326+F331+F337</f>
        <v>7000.000000000001</v>
      </c>
      <c r="G292" s="118">
        <f>G293+G309+G326+G331+G337</f>
        <v>1030168.8</v>
      </c>
    </row>
    <row r="293" spans="1:7" ht="31.5">
      <c r="A293" s="12" t="s">
        <v>149</v>
      </c>
      <c r="B293" s="129" t="s">
        <v>148</v>
      </c>
      <c r="C293" s="13" t="s">
        <v>193</v>
      </c>
      <c r="D293" s="13" t="s">
        <v>0</v>
      </c>
      <c r="E293" s="14">
        <f>E294+E302+E300+E305+E298+E307+E296</f>
        <v>375148.9</v>
      </c>
      <c r="F293" s="14">
        <f>F294+F302+F300+F305+F298+F307+F296</f>
        <v>6899.7</v>
      </c>
      <c r="G293" s="14">
        <f>G294+G302+G300+G305+G298+G307+G296</f>
        <v>382048.60000000003</v>
      </c>
    </row>
    <row r="294" spans="1:7" ht="31.5">
      <c r="A294" s="45" t="s">
        <v>36</v>
      </c>
      <c r="B294" s="47" t="s">
        <v>148</v>
      </c>
      <c r="C294" s="47" t="s">
        <v>191</v>
      </c>
      <c r="D294" s="47"/>
      <c r="E294" s="48">
        <f>E295</f>
        <v>69918.7</v>
      </c>
      <c r="F294" s="48">
        <f>F295</f>
        <v>-646.6999999999999</v>
      </c>
      <c r="G294" s="48">
        <f>G295</f>
        <v>69272</v>
      </c>
    </row>
    <row r="295" spans="1:7" ht="31.5">
      <c r="A295" s="45" t="s">
        <v>17</v>
      </c>
      <c r="B295" s="47" t="s">
        <v>148</v>
      </c>
      <c r="C295" s="47" t="s">
        <v>191</v>
      </c>
      <c r="D295" s="47" t="s">
        <v>18</v>
      </c>
      <c r="E295" s="48">
        <f>71322.7-1404</f>
        <v>69918.7</v>
      </c>
      <c r="F295" s="48">
        <f>-600.3-46.4</f>
        <v>-646.6999999999999</v>
      </c>
      <c r="G295" s="48">
        <f>E295+F295</f>
        <v>69272</v>
      </c>
    </row>
    <row r="296" spans="1:7" ht="31.5">
      <c r="A296" s="45" t="s">
        <v>389</v>
      </c>
      <c r="B296" s="217" t="s">
        <v>148</v>
      </c>
      <c r="C296" s="47" t="s">
        <v>393</v>
      </c>
      <c r="D296" s="47"/>
      <c r="E296" s="48">
        <f>E297</f>
        <v>0</v>
      </c>
      <c r="F296" s="48">
        <f>F297</f>
        <v>46.4</v>
      </c>
      <c r="G296" s="48">
        <f>G297</f>
        <v>46.4</v>
      </c>
    </row>
    <row r="297" spans="1:7" ht="31.5">
      <c r="A297" s="45" t="s">
        <v>17</v>
      </c>
      <c r="B297" s="217" t="s">
        <v>148</v>
      </c>
      <c r="C297" s="47" t="s">
        <v>393</v>
      </c>
      <c r="D297" s="47" t="s">
        <v>18</v>
      </c>
      <c r="E297" s="48">
        <v>0</v>
      </c>
      <c r="F297" s="48">
        <v>46.4</v>
      </c>
      <c r="G297" s="48">
        <f>E297+F297</f>
        <v>46.4</v>
      </c>
    </row>
    <row r="298" spans="1:7" ht="47.25">
      <c r="A298" s="45" t="s">
        <v>96</v>
      </c>
      <c r="B298" s="47" t="s">
        <v>148</v>
      </c>
      <c r="C298" s="47" t="s">
        <v>195</v>
      </c>
      <c r="D298" s="47"/>
      <c r="E298" s="48">
        <f>E299</f>
        <v>279910.9</v>
      </c>
      <c r="F298" s="48">
        <f>F299</f>
        <v>0</v>
      </c>
      <c r="G298" s="48">
        <f>G299</f>
        <v>279910.9</v>
      </c>
    </row>
    <row r="299" spans="1:7" ht="31.5">
      <c r="A299" s="45" t="s">
        <v>17</v>
      </c>
      <c r="B299" s="47" t="s">
        <v>148</v>
      </c>
      <c r="C299" s="47" t="s">
        <v>195</v>
      </c>
      <c r="D299" s="47" t="s">
        <v>18</v>
      </c>
      <c r="E299" s="48">
        <v>279910.9</v>
      </c>
      <c r="F299" s="48"/>
      <c r="G299" s="48">
        <f>E299+F299</f>
        <v>279910.9</v>
      </c>
    </row>
    <row r="300" spans="1:7" ht="31.5">
      <c r="A300" s="45" t="s">
        <v>37</v>
      </c>
      <c r="B300" s="32" t="s">
        <v>148</v>
      </c>
      <c r="C300" s="47" t="s">
        <v>194</v>
      </c>
      <c r="D300" s="47"/>
      <c r="E300" s="48">
        <f>E301</f>
        <v>1206</v>
      </c>
      <c r="F300" s="48">
        <f>F301</f>
        <v>7000</v>
      </c>
      <c r="G300" s="48">
        <f>G301</f>
        <v>8206</v>
      </c>
    </row>
    <row r="301" spans="1:7" ht="31.5">
      <c r="A301" s="45" t="s">
        <v>17</v>
      </c>
      <c r="B301" s="25" t="s">
        <v>148</v>
      </c>
      <c r="C301" s="47" t="s">
        <v>194</v>
      </c>
      <c r="D301" s="47" t="s">
        <v>18</v>
      </c>
      <c r="E301" s="48">
        <v>1206</v>
      </c>
      <c r="F301" s="48">
        <v>7000</v>
      </c>
      <c r="G301" s="48">
        <f>E301+F301</f>
        <v>8206</v>
      </c>
    </row>
    <row r="302" spans="1:7" ht="78.75">
      <c r="A302" s="45" t="s">
        <v>95</v>
      </c>
      <c r="B302" s="47" t="s">
        <v>148</v>
      </c>
      <c r="C302" s="47" t="s">
        <v>196</v>
      </c>
      <c r="D302" s="47"/>
      <c r="E302" s="48">
        <f>E304+E303</f>
        <v>22273.3</v>
      </c>
      <c r="F302" s="48">
        <f>F304+F303</f>
        <v>0</v>
      </c>
      <c r="G302" s="48">
        <f>G304+G303</f>
        <v>22273.3</v>
      </c>
    </row>
    <row r="303" spans="1:7" ht="15.75">
      <c r="A303" s="45" t="s">
        <v>38</v>
      </c>
      <c r="B303" s="47" t="s">
        <v>148</v>
      </c>
      <c r="C303" s="47" t="s">
        <v>196</v>
      </c>
      <c r="D303" s="47" t="s">
        <v>24</v>
      </c>
      <c r="E303" s="48">
        <v>365</v>
      </c>
      <c r="F303" s="48"/>
      <c r="G303" s="48">
        <f>E303+F303</f>
        <v>365</v>
      </c>
    </row>
    <row r="304" spans="1:7" ht="31.5">
      <c r="A304" s="45" t="s">
        <v>17</v>
      </c>
      <c r="B304" s="47" t="s">
        <v>148</v>
      </c>
      <c r="C304" s="47" t="s">
        <v>196</v>
      </c>
      <c r="D304" s="47" t="s">
        <v>18</v>
      </c>
      <c r="E304" s="48">
        <v>21908.3</v>
      </c>
      <c r="F304" s="48"/>
      <c r="G304" s="48">
        <f>E304+F304</f>
        <v>21908.3</v>
      </c>
    </row>
    <row r="305" spans="1:7" ht="94.5">
      <c r="A305" s="65" t="s">
        <v>358</v>
      </c>
      <c r="B305" s="47" t="s">
        <v>148</v>
      </c>
      <c r="C305" s="47" t="s">
        <v>197</v>
      </c>
      <c r="D305" s="47"/>
      <c r="E305" s="48">
        <f>E306</f>
        <v>1840</v>
      </c>
      <c r="F305" s="48">
        <f>F306</f>
        <v>0</v>
      </c>
      <c r="G305" s="48">
        <f>G306</f>
        <v>1840</v>
      </c>
    </row>
    <row r="306" spans="1:7" ht="15.75">
      <c r="A306" s="45" t="s">
        <v>38</v>
      </c>
      <c r="B306" s="47" t="s">
        <v>148</v>
      </c>
      <c r="C306" s="47" t="s">
        <v>197</v>
      </c>
      <c r="D306" s="47" t="s">
        <v>24</v>
      </c>
      <c r="E306" s="48">
        <v>1840</v>
      </c>
      <c r="F306" s="48"/>
      <c r="G306" s="48">
        <f>E306+F306</f>
        <v>1840</v>
      </c>
    </row>
    <row r="307" spans="1:7" ht="31.5">
      <c r="A307" s="45" t="s">
        <v>367</v>
      </c>
      <c r="B307" s="47" t="s">
        <v>148</v>
      </c>
      <c r="C307" s="47" t="s">
        <v>368</v>
      </c>
      <c r="D307" s="47"/>
      <c r="E307" s="48">
        <f>E308</f>
        <v>0</v>
      </c>
      <c r="F307" s="48">
        <f>F308</f>
        <v>500</v>
      </c>
      <c r="G307" s="48">
        <f>G308</f>
        <v>500</v>
      </c>
    </row>
    <row r="308" spans="1:7" ht="31.5">
      <c r="A308" s="45" t="s">
        <v>17</v>
      </c>
      <c r="B308" s="47" t="s">
        <v>148</v>
      </c>
      <c r="C308" s="47" t="s">
        <v>368</v>
      </c>
      <c r="D308" s="47" t="s">
        <v>18</v>
      </c>
      <c r="E308" s="48">
        <v>0</v>
      </c>
      <c r="F308" s="48">
        <v>500</v>
      </c>
      <c r="G308" s="48">
        <f>E308+F308</f>
        <v>500</v>
      </c>
    </row>
    <row r="309" spans="1:7" ht="31.5">
      <c r="A309" s="12" t="s">
        <v>109</v>
      </c>
      <c r="B309" s="129" t="s">
        <v>148</v>
      </c>
      <c r="C309" s="13" t="s">
        <v>198</v>
      </c>
      <c r="D309" s="13" t="s">
        <v>0</v>
      </c>
      <c r="E309" s="14">
        <f>E310+E316+E324+E322+E318+E314+E320+E312</f>
        <v>557545.6</v>
      </c>
      <c r="F309" s="14">
        <f>F310+F316+F324+F322+F318+F314+F320+F312</f>
        <v>100.30000000000072</v>
      </c>
      <c r="G309" s="14">
        <f>G310+G316+G324+G322+G318+G314+G320+G312</f>
        <v>557645.9</v>
      </c>
    </row>
    <row r="310" spans="1:7" ht="31.5">
      <c r="A310" s="45" t="s">
        <v>36</v>
      </c>
      <c r="B310" s="47" t="s">
        <v>148</v>
      </c>
      <c r="C310" s="47" t="s">
        <v>199</v>
      </c>
      <c r="D310" s="47"/>
      <c r="E310" s="48">
        <f>E311</f>
        <v>100730.6</v>
      </c>
      <c r="F310" s="48">
        <f>F311</f>
        <v>50.199999999999996</v>
      </c>
      <c r="G310" s="48">
        <f>G311</f>
        <v>100780.8</v>
      </c>
    </row>
    <row r="311" spans="1:9" ht="31.5">
      <c r="A311" s="45" t="s">
        <v>17</v>
      </c>
      <c r="B311" s="25" t="s">
        <v>148</v>
      </c>
      <c r="C311" s="47" t="s">
        <v>199</v>
      </c>
      <c r="D311" s="47" t="s">
        <v>18</v>
      </c>
      <c r="E311" s="48">
        <f>102758.6-2028</f>
        <v>100730.6</v>
      </c>
      <c r="F311" s="48">
        <f>100.3-50.1</f>
        <v>50.199999999999996</v>
      </c>
      <c r="G311" s="48">
        <f>E311+F311</f>
        <v>100780.8</v>
      </c>
      <c r="I311" s="161"/>
    </row>
    <row r="312" spans="1:9" ht="31.5">
      <c r="A312" s="45" t="s">
        <v>389</v>
      </c>
      <c r="B312" s="25" t="s">
        <v>148</v>
      </c>
      <c r="C312" s="47" t="s">
        <v>390</v>
      </c>
      <c r="D312" s="47"/>
      <c r="E312" s="48">
        <f>E313</f>
        <v>0</v>
      </c>
      <c r="F312" s="48">
        <f>F313</f>
        <v>50.1</v>
      </c>
      <c r="G312" s="48">
        <f>G313</f>
        <v>50.1</v>
      </c>
      <c r="I312" s="161"/>
    </row>
    <row r="313" spans="1:9" ht="31.5">
      <c r="A313" s="45" t="s">
        <v>17</v>
      </c>
      <c r="B313" s="25" t="s">
        <v>148</v>
      </c>
      <c r="C313" s="47" t="s">
        <v>390</v>
      </c>
      <c r="D313" s="47" t="s">
        <v>18</v>
      </c>
      <c r="E313" s="48">
        <v>0</v>
      </c>
      <c r="F313" s="48">
        <v>50.1</v>
      </c>
      <c r="G313" s="48">
        <f>E313+F313</f>
        <v>50.1</v>
      </c>
      <c r="I313" s="161"/>
    </row>
    <row r="314" spans="1:9" ht="47.25">
      <c r="A314" s="45" t="s">
        <v>96</v>
      </c>
      <c r="B314" s="25" t="s">
        <v>148</v>
      </c>
      <c r="C314" s="47" t="s">
        <v>201</v>
      </c>
      <c r="D314" s="47"/>
      <c r="E314" s="48">
        <f>E315</f>
        <v>429689.8</v>
      </c>
      <c r="F314" s="48">
        <f>F315</f>
        <v>0</v>
      </c>
      <c r="G314" s="48">
        <f>G315</f>
        <v>429689.8</v>
      </c>
      <c r="I314" s="161"/>
    </row>
    <row r="315" spans="1:9" ht="31.5">
      <c r="A315" s="45" t="s">
        <v>17</v>
      </c>
      <c r="B315" s="47" t="s">
        <v>148</v>
      </c>
      <c r="C315" s="47" t="s">
        <v>201</v>
      </c>
      <c r="D315" s="47" t="s">
        <v>18</v>
      </c>
      <c r="E315" s="48">
        <v>429689.8</v>
      </c>
      <c r="F315" s="48"/>
      <c r="G315" s="48">
        <f>E315+F315</f>
        <v>429689.8</v>
      </c>
      <c r="I315" s="161"/>
    </row>
    <row r="316" spans="1:7" ht="31.5">
      <c r="A316" s="45" t="s">
        <v>39</v>
      </c>
      <c r="B316" s="47" t="s">
        <v>148</v>
      </c>
      <c r="C316" s="47" t="s">
        <v>209</v>
      </c>
      <c r="D316" s="47"/>
      <c r="E316" s="48">
        <f>E317</f>
        <v>3164.1</v>
      </c>
      <c r="F316" s="48">
        <f>F317</f>
        <v>0</v>
      </c>
      <c r="G316" s="48">
        <f>G317</f>
        <v>3164.1</v>
      </c>
    </row>
    <row r="317" spans="1:7" ht="31.5">
      <c r="A317" s="26" t="s">
        <v>40</v>
      </c>
      <c r="B317" s="47" t="s">
        <v>148</v>
      </c>
      <c r="C317" s="47" t="s">
        <v>209</v>
      </c>
      <c r="D317" s="47" t="s">
        <v>35</v>
      </c>
      <c r="E317" s="48">
        <v>3164.1</v>
      </c>
      <c r="F317" s="48"/>
      <c r="G317" s="48">
        <f>E317+F317</f>
        <v>3164.1</v>
      </c>
    </row>
    <row r="318" spans="1:7" ht="63">
      <c r="A318" s="45" t="s">
        <v>165</v>
      </c>
      <c r="B318" s="47" t="s">
        <v>148</v>
      </c>
      <c r="C318" s="47" t="s">
        <v>325</v>
      </c>
      <c r="D318" s="47"/>
      <c r="E318" s="48">
        <f>E319</f>
        <v>19689.7</v>
      </c>
      <c r="F318" s="48">
        <f>F319</f>
        <v>-19689.7</v>
      </c>
      <c r="G318" s="48">
        <f>G319</f>
        <v>0</v>
      </c>
    </row>
    <row r="319" spans="1:7" ht="31.5">
      <c r="A319" s="45" t="s">
        <v>17</v>
      </c>
      <c r="B319" s="47" t="s">
        <v>148</v>
      </c>
      <c r="C319" s="47" t="s">
        <v>325</v>
      </c>
      <c r="D319" s="47" t="s">
        <v>18</v>
      </c>
      <c r="E319" s="48">
        <f>19870.3-180.6</f>
        <v>19689.7</v>
      </c>
      <c r="F319" s="48">
        <v>-19689.7</v>
      </c>
      <c r="G319" s="48">
        <f>E319+F319</f>
        <v>0</v>
      </c>
    </row>
    <row r="320" spans="1:7" ht="63">
      <c r="A320" s="45" t="s">
        <v>165</v>
      </c>
      <c r="B320" s="47" t="s">
        <v>148</v>
      </c>
      <c r="C320" s="32" t="s">
        <v>326</v>
      </c>
      <c r="D320" s="47"/>
      <c r="E320" s="42">
        <f>E321</f>
        <v>200.7</v>
      </c>
      <c r="F320" s="42">
        <f>F321</f>
        <v>19689.7</v>
      </c>
      <c r="G320" s="42">
        <f>G321</f>
        <v>19890.4</v>
      </c>
    </row>
    <row r="321" spans="1:8" ht="31.5">
      <c r="A321" s="45" t="s">
        <v>17</v>
      </c>
      <c r="B321" s="47" t="s">
        <v>148</v>
      </c>
      <c r="C321" s="32" t="s">
        <v>326</v>
      </c>
      <c r="D321" s="47" t="s">
        <v>18</v>
      </c>
      <c r="E321" s="42">
        <v>200.7</v>
      </c>
      <c r="F321" s="42">
        <v>19689.7</v>
      </c>
      <c r="G321" s="42">
        <f>E321+F321</f>
        <v>19890.4</v>
      </c>
      <c r="H321" t="s">
        <v>373</v>
      </c>
    </row>
    <row r="322" spans="1:7" ht="63">
      <c r="A322" s="45" t="s">
        <v>150</v>
      </c>
      <c r="B322" s="47" t="s">
        <v>148</v>
      </c>
      <c r="C322" s="47" t="s">
        <v>200</v>
      </c>
      <c r="D322" s="47"/>
      <c r="E322" s="48">
        <f>E323</f>
        <v>18.7</v>
      </c>
      <c r="F322" s="48">
        <f>F323</f>
        <v>0</v>
      </c>
      <c r="G322" s="48">
        <f>G323</f>
        <v>18.7</v>
      </c>
    </row>
    <row r="323" spans="1:7" ht="15.75">
      <c r="A323" s="45" t="s">
        <v>38</v>
      </c>
      <c r="B323" s="47" t="s">
        <v>148</v>
      </c>
      <c r="C323" s="47" t="s">
        <v>200</v>
      </c>
      <c r="D323" s="47" t="s">
        <v>24</v>
      </c>
      <c r="E323" s="48">
        <v>18.7</v>
      </c>
      <c r="F323" s="48"/>
      <c r="G323" s="48">
        <f>E323+F323</f>
        <v>18.7</v>
      </c>
    </row>
    <row r="324" spans="1:7" ht="94.5">
      <c r="A324" s="65" t="s">
        <v>358</v>
      </c>
      <c r="B324" s="47" t="s">
        <v>148</v>
      </c>
      <c r="C324" s="47" t="s">
        <v>202</v>
      </c>
      <c r="D324" s="47"/>
      <c r="E324" s="48">
        <f>E325</f>
        <v>4052</v>
      </c>
      <c r="F324" s="48">
        <f>F325</f>
        <v>0</v>
      </c>
      <c r="G324" s="48">
        <f>G325</f>
        <v>4052</v>
      </c>
    </row>
    <row r="325" spans="1:7" ht="15.75">
      <c r="A325" s="45" t="s">
        <v>38</v>
      </c>
      <c r="B325" s="47" t="s">
        <v>148</v>
      </c>
      <c r="C325" s="47" t="s">
        <v>202</v>
      </c>
      <c r="D325" s="47" t="s">
        <v>24</v>
      </c>
      <c r="E325" s="48">
        <v>4052</v>
      </c>
      <c r="F325" s="48"/>
      <c r="G325" s="48">
        <f>E325+F325</f>
        <v>4052</v>
      </c>
    </row>
    <row r="326" spans="1:7" ht="15.75">
      <c r="A326" s="12" t="s">
        <v>110</v>
      </c>
      <c r="B326" s="129" t="s">
        <v>148</v>
      </c>
      <c r="C326" s="13" t="s">
        <v>203</v>
      </c>
      <c r="D326" s="13" t="s">
        <v>0</v>
      </c>
      <c r="E326" s="14">
        <f>E327+E329</f>
        <v>26477.8</v>
      </c>
      <c r="F326" s="14">
        <f>F327+F329</f>
        <v>0</v>
      </c>
      <c r="G326" s="14">
        <f>G327+G329</f>
        <v>26477.8</v>
      </c>
    </row>
    <row r="327" spans="1:7" ht="31.5">
      <c r="A327" s="45" t="s">
        <v>36</v>
      </c>
      <c r="B327" s="47" t="s">
        <v>148</v>
      </c>
      <c r="C327" s="47" t="s">
        <v>204</v>
      </c>
      <c r="D327" s="47"/>
      <c r="E327" s="48">
        <f>E328</f>
        <v>26342.8</v>
      </c>
      <c r="F327" s="48">
        <f>F328</f>
        <v>0</v>
      </c>
      <c r="G327" s="48">
        <f>G328</f>
        <v>26342.8</v>
      </c>
    </row>
    <row r="328" spans="1:7" ht="31.5">
      <c r="A328" s="45" t="s">
        <v>17</v>
      </c>
      <c r="B328" s="47" t="s">
        <v>148</v>
      </c>
      <c r="C328" s="47" t="s">
        <v>204</v>
      </c>
      <c r="D328" s="47" t="s">
        <v>18</v>
      </c>
      <c r="E328" s="48">
        <f>26410.8-68</f>
        <v>26342.8</v>
      </c>
      <c r="F328" s="48">
        <v>0</v>
      </c>
      <c r="G328" s="48">
        <f>E328+F328</f>
        <v>26342.8</v>
      </c>
    </row>
    <row r="329" spans="1:7" ht="94.5">
      <c r="A329" s="65" t="s">
        <v>358</v>
      </c>
      <c r="B329" s="47" t="s">
        <v>148</v>
      </c>
      <c r="C329" s="47" t="s">
        <v>205</v>
      </c>
      <c r="D329" s="47"/>
      <c r="E329" s="48">
        <f>E330</f>
        <v>135</v>
      </c>
      <c r="F329" s="48">
        <f>F330</f>
        <v>0</v>
      </c>
      <c r="G329" s="48">
        <f>G330</f>
        <v>135</v>
      </c>
    </row>
    <row r="330" spans="1:7" ht="15.75">
      <c r="A330" s="45" t="s">
        <v>38</v>
      </c>
      <c r="B330" s="47" t="s">
        <v>148</v>
      </c>
      <c r="C330" s="47" t="s">
        <v>205</v>
      </c>
      <c r="D330" s="47" t="s">
        <v>24</v>
      </c>
      <c r="E330" s="48">
        <v>135</v>
      </c>
      <c r="F330" s="48"/>
      <c r="G330" s="48">
        <f>E330+F330</f>
        <v>135</v>
      </c>
    </row>
    <row r="331" spans="1:7" ht="31.5">
      <c r="A331" s="12" t="s">
        <v>111</v>
      </c>
      <c r="B331" s="129" t="s">
        <v>148</v>
      </c>
      <c r="C331" s="13" t="s">
        <v>213</v>
      </c>
      <c r="D331" s="13" t="s">
        <v>0</v>
      </c>
      <c r="E331" s="14">
        <f>E334+E332</f>
        <v>5422.199999999999</v>
      </c>
      <c r="F331" s="14">
        <f>F334+F332</f>
        <v>0</v>
      </c>
      <c r="G331" s="14">
        <f>G334+G332</f>
        <v>5422.2</v>
      </c>
    </row>
    <row r="332" spans="1:7" ht="31.5">
      <c r="A332" s="45" t="s">
        <v>168</v>
      </c>
      <c r="B332" s="40" t="s">
        <v>148</v>
      </c>
      <c r="C332" s="25" t="s">
        <v>323</v>
      </c>
      <c r="D332" s="40"/>
      <c r="E332" s="48">
        <f>E333</f>
        <v>2178.2999999999997</v>
      </c>
      <c r="F332" s="48">
        <f>F333</f>
        <v>-2178.3</v>
      </c>
      <c r="G332" s="48">
        <f>G333</f>
        <v>0</v>
      </c>
    </row>
    <row r="333" spans="1:7" ht="31.5">
      <c r="A333" s="96" t="s">
        <v>17</v>
      </c>
      <c r="B333" s="40" t="s">
        <v>148</v>
      </c>
      <c r="C333" s="25" t="s">
        <v>323</v>
      </c>
      <c r="D333" s="40" t="s">
        <v>18</v>
      </c>
      <c r="E333" s="48">
        <f>2171.7+6.6</f>
        <v>2178.2999999999997</v>
      </c>
      <c r="F333" s="48">
        <v>-2178.3</v>
      </c>
      <c r="G333" s="48">
        <f>E333+F333</f>
        <v>0</v>
      </c>
    </row>
    <row r="334" spans="1:7" ht="31.5">
      <c r="A334" s="45" t="s">
        <v>324</v>
      </c>
      <c r="B334" s="47" t="s">
        <v>148</v>
      </c>
      <c r="C334" s="47" t="s">
        <v>306</v>
      </c>
      <c r="D334" s="47"/>
      <c r="E334" s="48">
        <f>E335+E336</f>
        <v>3243.8999999999996</v>
      </c>
      <c r="F334" s="48">
        <f>F335+F336</f>
        <v>2178.3</v>
      </c>
      <c r="G334" s="48">
        <f>G335+G336</f>
        <v>5422.2</v>
      </c>
    </row>
    <row r="335" spans="1:7" ht="31.5">
      <c r="A335" s="45" t="s">
        <v>20</v>
      </c>
      <c r="B335" s="47" t="s">
        <v>148</v>
      </c>
      <c r="C335" s="47" t="s">
        <v>306</v>
      </c>
      <c r="D335" s="47" t="s">
        <v>15</v>
      </c>
      <c r="E335" s="48">
        <v>536.7</v>
      </c>
      <c r="F335" s="48"/>
      <c r="G335" s="48">
        <f>E335+F335</f>
        <v>536.7</v>
      </c>
    </row>
    <row r="336" spans="1:7" ht="31.5">
      <c r="A336" s="96" t="s">
        <v>17</v>
      </c>
      <c r="B336" s="47" t="s">
        <v>148</v>
      </c>
      <c r="C336" s="47" t="s">
        <v>306</v>
      </c>
      <c r="D336" s="47" t="s">
        <v>18</v>
      </c>
      <c r="E336" s="48">
        <v>2707.2</v>
      </c>
      <c r="F336" s="48">
        <v>2178.3</v>
      </c>
      <c r="G336" s="48">
        <f>E336+F336</f>
        <v>4885.5</v>
      </c>
    </row>
    <row r="337" spans="1:7" ht="31.5">
      <c r="A337" s="12" t="s">
        <v>102</v>
      </c>
      <c r="B337" s="129" t="s">
        <v>148</v>
      </c>
      <c r="C337" s="13" t="s">
        <v>206</v>
      </c>
      <c r="D337" s="13" t="s">
        <v>0</v>
      </c>
      <c r="E337" s="14">
        <f>E338+E342</f>
        <v>58574.3</v>
      </c>
      <c r="F337" s="14">
        <f>F338+F342</f>
        <v>0</v>
      </c>
      <c r="G337" s="14">
        <f>G338+G342</f>
        <v>58574.3</v>
      </c>
    </row>
    <row r="338" spans="1:7" ht="31.5">
      <c r="A338" s="45" t="s">
        <v>21</v>
      </c>
      <c r="B338" s="47" t="s">
        <v>148</v>
      </c>
      <c r="C338" s="47" t="s">
        <v>207</v>
      </c>
      <c r="D338" s="47"/>
      <c r="E338" s="48">
        <f>E339+E340+E341</f>
        <v>30487.7</v>
      </c>
      <c r="F338" s="48">
        <f>F339+F340+F341</f>
        <v>0</v>
      </c>
      <c r="G338" s="48">
        <f>G339+G340+G341</f>
        <v>30487.700000000004</v>
      </c>
    </row>
    <row r="339" spans="1:7" ht="63">
      <c r="A339" s="45" t="s">
        <v>22</v>
      </c>
      <c r="B339" s="47" t="s">
        <v>148</v>
      </c>
      <c r="C339" s="47" t="s">
        <v>207</v>
      </c>
      <c r="D339" s="47" t="s">
        <v>23</v>
      </c>
      <c r="E339" s="48">
        <v>26234.4</v>
      </c>
      <c r="F339" s="48">
        <v>-4</v>
      </c>
      <c r="G339" s="48">
        <f>E339+F339</f>
        <v>26230.4</v>
      </c>
    </row>
    <row r="340" spans="1:7" ht="31.5">
      <c r="A340" s="45" t="s">
        <v>20</v>
      </c>
      <c r="B340" s="47" t="s">
        <v>148</v>
      </c>
      <c r="C340" s="47" t="s">
        <v>207</v>
      </c>
      <c r="D340" s="47" t="s">
        <v>15</v>
      </c>
      <c r="E340" s="48">
        <v>4049</v>
      </c>
      <c r="F340" s="48">
        <v>2.4</v>
      </c>
      <c r="G340" s="48">
        <f>E340+F340</f>
        <v>4051.4</v>
      </c>
    </row>
    <row r="341" spans="1:7" ht="15.75">
      <c r="A341" s="91" t="s">
        <v>16</v>
      </c>
      <c r="B341" s="47" t="s">
        <v>148</v>
      </c>
      <c r="C341" s="47" t="s">
        <v>207</v>
      </c>
      <c r="D341" s="47" t="s">
        <v>19</v>
      </c>
      <c r="E341" s="42">
        <v>204.3</v>
      </c>
      <c r="F341" s="42">
        <v>1.6</v>
      </c>
      <c r="G341" s="48">
        <f>E341+F341</f>
        <v>205.9</v>
      </c>
    </row>
    <row r="342" spans="1:7" ht="31.5">
      <c r="A342" s="45" t="s">
        <v>74</v>
      </c>
      <c r="B342" s="47" t="s">
        <v>148</v>
      </c>
      <c r="C342" s="47" t="s">
        <v>214</v>
      </c>
      <c r="D342" s="47"/>
      <c r="E342" s="48">
        <f>E343+E344</f>
        <v>28086.600000000002</v>
      </c>
      <c r="F342" s="48">
        <f>F343+F344</f>
        <v>0</v>
      </c>
      <c r="G342" s="48">
        <f>G343+G344</f>
        <v>28086.600000000002</v>
      </c>
    </row>
    <row r="343" spans="1:7" ht="63">
      <c r="A343" s="45" t="s">
        <v>22</v>
      </c>
      <c r="B343" s="47" t="s">
        <v>148</v>
      </c>
      <c r="C343" s="47" t="s">
        <v>208</v>
      </c>
      <c r="D343" s="47" t="s">
        <v>23</v>
      </c>
      <c r="E343" s="48">
        <v>26684.4</v>
      </c>
      <c r="F343" s="48"/>
      <c r="G343" s="48">
        <f>E343+F343</f>
        <v>26684.4</v>
      </c>
    </row>
    <row r="344" spans="1:7" ht="31.5">
      <c r="A344" s="45" t="s">
        <v>20</v>
      </c>
      <c r="B344" s="47" t="s">
        <v>148</v>
      </c>
      <c r="C344" s="47" t="s">
        <v>208</v>
      </c>
      <c r="D344" s="47" t="s">
        <v>15</v>
      </c>
      <c r="E344" s="48">
        <v>1402.2</v>
      </c>
      <c r="F344" s="48"/>
      <c r="G344" s="48">
        <f>E344+F344</f>
        <v>1402.2</v>
      </c>
    </row>
    <row r="345" spans="1:7" ht="31.5">
      <c r="A345" s="117" t="s">
        <v>120</v>
      </c>
      <c r="B345" s="111" t="s">
        <v>148</v>
      </c>
      <c r="C345" s="111" t="s">
        <v>268</v>
      </c>
      <c r="D345" s="111" t="s">
        <v>0</v>
      </c>
      <c r="E345" s="130">
        <f>E346</f>
        <v>2800.2</v>
      </c>
      <c r="F345" s="130">
        <f aca="true" t="shared" si="5" ref="F345:G347">F346</f>
        <v>0</v>
      </c>
      <c r="G345" s="130">
        <f t="shared" si="5"/>
        <v>2800.2</v>
      </c>
    </row>
    <row r="346" spans="1:7" ht="47.25">
      <c r="A346" s="12" t="s">
        <v>122</v>
      </c>
      <c r="B346" s="129" t="s">
        <v>148</v>
      </c>
      <c r="C346" s="13" t="s">
        <v>217</v>
      </c>
      <c r="D346" s="13" t="s">
        <v>0</v>
      </c>
      <c r="E346" s="14">
        <f>E347</f>
        <v>2800.2</v>
      </c>
      <c r="F346" s="14">
        <f t="shared" si="5"/>
        <v>0</v>
      </c>
      <c r="G346" s="14">
        <f t="shared" si="5"/>
        <v>2800.2</v>
      </c>
    </row>
    <row r="347" spans="1:7" ht="78.75">
      <c r="A347" s="46" t="s">
        <v>151</v>
      </c>
      <c r="B347" s="32" t="s">
        <v>148</v>
      </c>
      <c r="C347" s="40" t="s">
        <v>272</v>
      </c>
      <c r="D347" s="40"/>
      <c r="E347" s="75">
        <f>E348</f>
        <v>2800.2</v>
      </c>
      <c r="F347" s="75">
        <f t="shared" si="5"/>
        <v>0</v>
      </c>
      <c r="G347" s="75">
        <f t="shared" si="5"/>
        <v>2800.2</v>
      </c>
    </row>
    <row r="348" spans="1:7" ht="15.75">
      <c r="A348" s="46" t="s">
        <v>38</v>
      </c>
      <c r="B348" s="32" t="s">
        <v>148</v>
      </c>
      <c r="C348" s="40" t="s">
        <v>272</v>
      </c>
      <c r="D348" s="40" t="s">
        <v>24</v>
      </c>
      <c r="E348" s="75">
        <v>2800.2</v>
      </c>
      <c r="F348" s="75"/>
      <c r="G348" s="75">
        <f>E348+F348</f>
        <v>2800.2</v>
      </c>
    </row>
    <row r="349" spans="1:7" ht="15.75">
      <c r="A349" s="37" t="s">
        <v>152</v>
      </c>
      <c r="B349" s="38" t="s">
        <v>153</v>
      </c>
      <c r="C349" s="116"/>
      <c r="D349" s="127"/>
      <c r="E349" s="36">
        <f>E350+E356</f>
        <v>45029.5</v>
      </c>
      <c r="F349" s="36">
        <f>F350+F356</f>
        <v>11.9</v>
      </c>
      <c r="G349" s="36">
        <f>G350+G356</f>
        <v>45041.399999999994</v>
      </c>
    </row>
    <row r="350" spans="1:7" ht="31.5">
      <c r="A350" s="117" t="s">
        <v>113</v>
      </c>
      <c r="B350" s="131" t="s">
        <v>153</v>
      </c>
      <c r="C350" s="111" t="s">
        <v>245</v>
      </c>
      <c r="D350" s="111" t="s">
        <v>0</v>
      </c>
      <c r="E350" s="118">
        <f aca="true" t="shared" si="6" ref="E350:G351">E351</f>
        <v>18307.999999999996</v>
      </c>
      <c r="F350" s="118">
        <f t="shared" si="6"/>
        <v>0</v>
      </c>
      <c r="G350" s="118">
        <f t="shared" si="6"/>
        <v>18307.999999999996</v>
      </c>
    </row>
    <row r="351" spans="1:7" ht="31.5">
      <c r="A351" s="12" t="s">
        <v>114</v>
      </c>
      <c r="B351" s="119" t="s">
        <v>153</v>
      </c>
      <c r="C351" s="13" t="s">
        <v>246</v>
      </c>
      <c r="D351" s="13" t="s">
        <v>0</v>
      </c>
      <c r="E351" s="14">
        <f t="shared" si="6"/>
        <v>18307.999999999996</v>
      </c>
      <c r="F351" s="14">
        <f t="shared" si="6"/>
        <v>0</v>
      </c>
      <c r="G351" s="14">
        <f t="shared" si="6"/>
        <v>18307.999999999996</v>
      </c>
    </row>
    <row r="352" spans="1:7" ht="31.5">
      <c r="A352" s="90" t="s">
        <v>21</v>
      </c>
      <c r="B352" s="47" t="s">
        <v>153</v>
      </c>
      <c r="C352" s="17" t="s">
        <v>247</v>
      </c>
      <c r="D352" s="25"/>
      <c r="E352" s="24">
        <f>SUM(E353:E355)</f>
        <v>18307.999999999996</v>
      </c>
      <c r="F352" s="24">
        <f>SUM(F353:F355)</f>
        <v>0</v>
      </c>
      <c r="G352" s="24">
        <f>SUM(G353:G355)</f>
        <v>18307.999999999996</v>
      </c>
    </row>
    <row r="353" spans="1:7" ht="63">
      <c r="A353" s="63" t="s">
        <v>22</v>
      </c>
      <c r="B353" s="47" t="s">
        <v>153</v>
      </c>
      <c r="C353" s="17" t="s">
        <v>247</v>
      </c>
      <c r="D353" s="47" t="s">
        <v>23</v>
      </c>
      <c r="E353" s="24">
        <f>17718.1-692</f>
        <v>17026.1</v>
      </c>
      <c r="F353" s="24"/>
      <c r="G353" s="24">
        <f>E353+F353</f>
        <v>17026.1</v>
      </c>
    </row>
    <row r="354" spans="1:7" ht="31.5">
      <c r="A354" s="50" t="s">
        <v>20</v>
      </c>
      <c r="B354" s="47" t="s">
        <v>153</v>
      </c>
      <c r="C354" s="17" t="s">
        <v>247</v>
      </c>
      <c r="D354" s="47" t="s">
        <v>15</v>
      </c>
      <c r="E354" s="24">
        <v>1251.3</v>
      </c>
      <c r="F354" s="24"/>
      <c r="G354" s="24">
        <f>E354+F354</f>
        <v>1251.3</v>
      </c>
    </row>
    <row r="355" spans="1:7" ht="15.75">
      <c r="A355" s="91" t="s">
        <v>16</v>
      </c>
      <c r="B355" s="47" t="s">
        <v>153</v>
      </c>
      <c r="C355" s="17" t="s">
        <v>247</v>
      </c>
      <c r="D355" s="47" t="s">
        <v>19</v>
      </c>
      <c r="E355" s="24">
        <v>30.6</v>
      </c>
      <c r="F355" s="24"/>
      <c r="G355" s="24">
        <f>E355+F355</f>
        <v>30.6</v>
      </c>
    </row>
    <row r="356" spans="1:7" ht="15.75">
      <c r="A356" s="110" t="s">
        <v>42</v>
      </c>
      <c r="B356" s="112" t="s">
        <v>153</v>
      </c>
      <c r="C356" s="112" t="s">
        <v>176</v>
      </c>
      <c r="D356" s="112" t="s">
        <v>0</v>
      </c>
      <c r="E356" s="113">
        <f>E361+E363+E365+E367+E369+E371+E359+E373+E375+E357</f>
        <v>26721.5</v>
      </c>
      <c r="F356" s="113">
        <f>F361+F363+F365+F367+F369+F371+F359+F373+F375+F357</f>
        <v>11.9</v>
      </c>
      <c r="G356" s="113">
        <f>G361+G363+G365+G367+G369+G371+G359+G373+G375+G357</f>
        <v>26733.4</v>
      </c>
    </row>
    <row r="357" spans="1:7" ht="63">
      <c r="A357" s="79" t="s">
        <v>365</v>
      </c>
      <c r="B357" s="32" t="s">
        <v>153</v>
      </c>
      <c r="C357" s="32" t="s">
        <v>366</v>
      </c>
      <c r="D357" s="32"/>
      <c r="E357" s="42">
        <f>E358</f>
        <v>0</v>
      </c>
      <c r="F357" s="42">
        <f>F358</f>
        <v>11.9</v>
      </c>
      <c r="G357" s="42">
        <f>G358</f>
        <v>11.9</v>
      </c>
    </row>
    <row r="358" spans="1:7" ht="31.5">
      <c r="A358" s="79" t="s">
        <v>20</v>
      </c>
      <c r="B358" s="32" t="s">
        <v>153</v>
      </c>
      <c r="C358" s="32" t="s">
        <v>366</v>
      </c>
      <c r="D358" s="32" t="s">
        <v>15</v>
      </c>
      <c r="E358" s="42">
        <v>0</v>
      </c>
      <c r="F358" s="42">
        <v>11.9</v>
      </c>
      <c r="G358" s="42">
        <f>E358+F358</f>
        <v>11.9</v>
      </c>
    </row>
    <row r="359" spans="1:7" ht="31.5">
      <c r="A359" s="183" t="s">
        <v>64</v>
      </c>
      <c r="B359" s="207" t="s">
        <v>153</v>
      </c>
      <c r="C359" s="207" t="s">
        <v>174</v>
      </c>
      <c r="D359" s="175"/>
      <c r="E359" s="48">
        <f>E360</f>
        <v>1167.8999999999999</v>
      </c>
      <c r="F359" s="48">
        <f>F360</f>
        <v>0</v>
      </c>
      <c r="G359" s="48">
        <f>G360</f>
        <v>1167.8999999999999</v>
      </c>
    </row>
    <row r="360" spans="1:7" ht="15.75">
      <c r="A360" s="51" t="s">
        <v>58</v>
      </c>
      <c r="B360" s="47" t="s">
        <v>153</v>
      </c>
      <c r="C360" s="47" t="s">
        <v>174</v>
      </c>
      <c r="D360" s="47" t="s">
        <v>59</v>
      </c>
      <c r="E360" s="48">
        <f>1157.3+10.6</f>
        <v>1167.8999999999999</v>
      </c>
      <c r="F360" s="48"/>
      <c r="G360" s="48">
        <f>E360+F360</f>
        <v>1167.8999999999999</v>
      </c>
    </row>
    <row r="361" spans="1:7" ht="47.25">
      <c r="A361" s="98" t="s">
        <v>63</v>
      </c>
      <c r="B361" s="47" t="s">
        <v>153</v>
      </c>
      <c r="C361" s="47" t="s">
        <v>175</v>
      </c>
      <c r="D361" s="25"/>
      <c r="E361" s="48">
        <f>E362</f>
        <v>133.2</v>
      </c>
      <c r="F361" s="48">
        <f>F362</f>
        <v>0</v>
      </c>
      <c r="G361" s="48">
        <f>G362</f>
        <v>133.2</v>
      </c>
    </row>
    <row r="362" spans="1:7" ht="15.75">
      <c r="A362" s="51" t="s">
        <v>58</v>
      </c>
      <c r="B362" s="47" t="s">
        <v>153</v>
      </c>
      <c r="C362" s="47" t="s">
        <v>175</v>
      </c>
      <c r="D362" s="47" t="s">
        <v>59</v>
      </c>
      <c r="E362" s="48">
        <v>133.2</v>
      </c>
      <c r="F362" s="48"/>
      <c r="G362" s="48">
        <f>E362+F362</f>
        <v>133.2</v>
      </c>
    </row>
    <row r="363" spans="1:7" ht="78.75">
      <c r="A363" s="103" t="s">
        <v>352</v>
      </c>
      <c r="B363" s="47" t="s">
        <v>153</v>
      </c>
      <c r="C363" s="57" t="s">
        <v>179</v>
      </c>
      <c r="D363" s="58"/>
      <c r="E363" s="54">
        <f>E364</f>
        <v>3</v>
      </c>
      <c r="F363" s="54">
        <f>F364</f>
        <v>0</v>
      </c>
      <c r="G363" s="54">
        <f>G364</f>
        <v>3</v>
      </c>
    </row>
    <row r="364" spans="1:7" ht="31.5">
      <c r="A364" s="62" t="s">
        <v>20</v>
      </c>
      <c r="B364" s="47" t="s">
        <v>153</v>
      </c>
      <c r="C364" s="57" t="s">
        <v>179</v>
      </c>
      <c r="D364" s="58">
        <v>200</v>
      </c>
      <c r="E364" s="54">
        <v>3</v>
      </c>
      <c r="F364" s="54"/>
      <c r="G364" s="54">
        <f>E364+F364</f>
        <v>3</v>
      </c>
    </row>
    <row r="365" spans="1:7" ht="157.5">
      <c r="A365" s="99" t="s">
        <v>353</v>
      </c>
      <c r="B365" s="47" t="s">
        <v>153</v>
      </c>
      <c r="C365" s="132" t="s">
        <v>180</v>
      </c>
      <c r="D365" s="133"/>
      <c r="E365" s="54">
        <f>E366</f>
        <v>3</v>
      </c>
      <c r="F365" s="54"/>
      <c r="G365" s="54">
        <f>E365+F365</f>
        <v>3</v>
      </c>
    </row>
    <row r="366" spans="1:7" ht="31.5">
      <c r="A366" s="62" t="s">
        <v>20</v>
      </c>
      <c r="B366" s="47" t="s">
        <v>153</v>
      </c>
      <c r="C366" s="132" t="s">
        <v>180</v>
      </c>
      <c r="D366" s="134">
        <v>200</v>
      </c>
      <c r="E366" s="54">
        <v>3</v>
      </c>
      <c r="F366" s="54"/>
      <c r="G366" s="54">
        <f>E366+F366</f>
        <v>3</v>
      </c>
    </row>
    <row r="367" spans="1:7" ht="31.5">
      <c r="A367" s="26" t="s">
        <v>60</v>
      </c>
      <c r="B367" s="47" t="s">
        <v>153</v>
      </c>
      <c r="C367" s="132" t="s">
        <v>181</v>
      </c>
      <c r="D367" s="55"/>
      <c r="E367" s="54">
        <f>E368</f>
        <v>1621.7</v>
      </c>
      <c r="F367" s="54">
        <f>F368</f>
        <v>0</v>
      </c>
      <c r="G367" s="54">
        <f>G368</f>
        <v>1621.7</v>
      </c>
    </row>
    <row r="368" spans="1:7" ht="15.75">
      <c r="A368" s="52" t="s">
        <v>58</v>
      </c>
      <c r="B368" s="47" t="s">
        <v>153</v>
      </c>
      <c r="C368" s="132" t="s">
        <v>181</v>
      </c>
      <c r="D368" s="47" t="s">
        <v>59</v>
      </c>
      <c r="E368" s="54">
        <v>1621.7</v>
      </c>
      <c r="F368" s="54"/>
      <c r="G368" s="54">
        <f>E368+F368</f>
        <v>1621.7</v>
      </c>
    </row>
    <row r="369" spans="1:7" ht="90">
      <c r="A369" s="100" t="s">
        <v>354</v>
      </c>
      <c r="B369" s="47" t="s">
        <v>153</v>
      </c>
      <c r="C369" s="132" t="s">
        <v>182</v>
      </c>
      <c r="D369" s="56"/>
      <c r="E369" s="54">
        <f>E370</f>
        <v>178.20000000000002</v>
      </c>
      <c r="F369" s="54">
        <f>F370</f>
        <v>0</v>
      </c>
      <c r="G369" s="54">
        <f>G370</f>
        <v>178.20000000000002</v>
      </c>
    </row>
    <row r="370" spans="1:7" ht="15.75">
      <c r="A370" s="52" t="s">
        <v>58</v>
      </c>
      <c r="B370" s="47" t="s">
        <v>153</v>
      </c>
      <c r="C370" s="132" t="s">
        <v>182</v>
      </c>
      <c r="D370" s="47" t="s">
        <v>59</v>
      </c>
      <c r="E370" s="54">
        <f>226-18.1-11.6-18.1</f>
        <v>178.20000000000002</v>
      </c>
      <c r="F370" s="54"/>
      <c r="G370" s="54">
        <f>E370+F370</f>
        <v>178.20000000000002</v>
      </c>
    </row>
    <row r="371" spans="1:7" ht="120">
      <c r="A371" s="155" t="s">
        <v>348</v>
      </c>
      <c r="B371" s="47" t="s">
        <v>153</v>
      </c>
      <c r="C371" s="132" t="s">
        <v>183</v>
      </c>
      <c r="D371" s="56"/>
      <c r="E371" s="54">
        <f>E372</f>
        <v>7</v>
      </c>
      <c r="F371" s="54">
        <f>F372</f>
        <v>0</v>
      </c>
      <c r="G371" s="54">
        <f>G372</f>
        <v>7</v>
      </c>
    </row>
    <row r="372" spans="1:7" ht="31.5">
      <c r="A372" s="52" t="s">
        <v>20</v>
      </c>
      <c r="B372" s="47" t="s">
        <v>153</v>
      </c>
      <c r="C372" s="132" t="s">
        <v>183</v>
      </c>
      <c r="D372" s="47" t="s">
        <v>15</v>
      </c>
      <c r="E372" s="54">
        <v>7</v>
      </c>
      <c r="F372" s="54"/>
      <c r="G372" s="54">
        <f>E372+F372</f>
        <v>7</v>
      </c>
    </row>
    <row r="373" spans="1:7" ht="31.5">
      <c r="A373" s="26" t="s">
        <v>154</v>
      </c>
      <c r="B373" s="47" t="s">
        <v>153</v>
      </c>
      <c r="C373" s="47" t="s">
        <v>177</v>
      </c>
      <c r="D373" s="47" t="s">
        <v>0</v>
      </c>
      <c r="E373" s="54">
        <f>E374</f>
        <v>3400.1</v>
      </c>
      <c r="F373" s="54">
        <f>F374</f>
        <v>0</v>
      </c>
      <c r="G373" s="54">
        <f>G374</f>
        <v>3400.1</v>
      </c>
    </row>
    <row r="374" spans="1:7" ht="15.75">
      <c r="A374" s="52" t="s">
        <v>58</v>
      </c>
      <c r="B374" s="47" t="s">
        <v>153</v>
      </c>
      <c r="C374" s="47" t="s">
        <v>177</v>
      </c>
      <c r="D374" s="47" t="s">
        <v>59</v>
      </c>
      <c r="E374" s="54">
        <v>3400.1</v>
      </c>
      <c r="F374" s="54"/>
      <c r="G374" s="54">
        <f>E374+F374</f>
        <v>3400.1</v>
      </c>
    </row>
    <row r="375" spans="1:7" ht="31.5">
      <c r="A375" s="98" t="s">
        <v>61</v>
      </c>
      <c r="B375" s="47" t="s">
        <v>153</v>
      </c>
      <c r="C375" s="47" t="s">
        <v>178</v>
      </c>
      <c r="D375" s="55"/>
      <c r="E375" s="54">
        <f>E376</f>
        <v>20207.4</v>
      </c>
      <c r="F375" s="54">
        <f>F376</f>
        <v>0</v>
      </c>
      <c r="G375" s="54">
        <f>G376</f>
        <v>20207.4</v>
      </c>
    </row>
    <row r="376" spans="1:7" ht="15.75">
      <c r="A376" s="52" t="s">
        <v>58</v>
      </c>
      <c r="B376" s="47" t="s">
        <v>153</v>
      </c>
      <c r="C376" s="47" t="s">
        <v>178</v>
      </c>
      <c r="D376" s="47" t="s">
        <v>59</v>
      </c>
      <c r="E376" s="54">
        <v>20207.4</v>
      </c>
      <c r="F376" s="54"/>
      <c r="G376" s="54">
        <f>E376+F376</f>
        <v>20207.4</v>
      </c>
    </row>
  </sheetData>
  <sheetProtection/>
  <mergeCells count="12">
    <mergeCell ref="C9:C10"/>
    <mergeCell ref="C2:G2"/>
    <mergeCell ref="C5:G5"/>
    <mergeCell ref="D9:D10"/>
    <mergeCell ref="F9:F10"/>
    <mergeCell ref="G9:G10"/>
    <mergeCell ref="C1:E1"/>
    <mergeCell ref="A7:G7"/>
    <mergeCell ref="A9:A10"/>
    <mergeCell ref="B9:B10"/>
    <mergeCell ref="E9:E10"/>
    <mergeCell ref="C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5"/>
  <sheetViews>
    <sheetView view="pageBreakPreview" zoomScaleSheetLayoutView="100" workbookViewId="0" topLeftCell="A26">
      <selection activeCell="A32" sqref="A32"/>
    </sheetView>
  </sheetViews>
  <sheetFormatPr defaultColWidth="9.140625" defaultRowHeight="12.75"/>
  <cols>
    <col min="1" max="1" width="37.00390625" style="0" customWidth="1"/>
    <col min="2" max="2" width="6.8515625" style="0" customWidth="1"/>
    <col min="3" max="3" width="15.28125" style="0" customWidth="1"/>
    <col min="4" max="4" width="8.00390625" style="0" customWidth="1"/>
    <col min="5" max="5" width="13.57421875" style="0" customWidth="1"/>
    <col min="6" max="6" width="14.57421875" style="0" customWidth="1"/>
    <col min="7" max="7" width="15.00390625" style="0" customWidth="1"/>
    <col min="8" max="8" width="12.00390625" style="0" customWidth="1"/>
  </cols>
  <sheetData>
    <row r="1" spans="3:9" ht="13.5" customHeight="1">
      <c r="C1" s="227" t="s">
        <v>155</v>
      </c>
      <c r="D1" s="227"/>
      <c r="E1" s="227"/>
      <c r="F1" s="227"/>
      <c r="G1" s="202"/>
      <c r="H1" s="202"/>
      <c r="I1" s="202"/>
    </row>
    <row r="2" spans="3:8" ht="30.75" customHeight="1">
      <c r="C2" s="222" t="s">
        <v>406</v>
      </c>
      <c r="D2" s="222"/>
      <c r="E2" s="222"/>
      <c r="F2" s="222"/>
      <c r="G2" s="201"/>
      <c r="H2" s="201"/>
    </row>
    <row r="3" spans="3:8" ht="15" customHeight="1">
      <c r="C3" s="201"/>
      <c r="D3" s="201"/>
      <c r="E3" s="201"/>
      <c r="F3" s="201"/>
      <c r="G3" s="201"/>
      <c r="H3" s="201"/>
    </row>
    <row r="4" spans="1:6" ht="18.75">
      <c r="A4" s="135"/>
      <c r="B4" s="5"/>
      <c r="C4" s="227" t="s">
        <v>155</v>
      </c>
      <c r="D4" s="234"/>
      <c r="E4" s="234"/>
      <c r="F4" s="234"/>
    </row>
    <row r="5" spans="1:6" ht="32.25" customHeight="1">
      <c r="A5" s="135"/>
      <c r="B5" s="5"/>
      <c r="C5" s="222" t="s">
        <v>345</v>
      </c>
      <c r="D5" s="234"/>
      <c r="E5" s="234"/>
      <c r="F5" s="234"/>
    </row>
    <row r="6" spans="1:5" ht="18.75">
      <c r="A6" s="135"/>
      <c r="B6" s="5"/>
      <c r="C6" s="6"/>
      <c r="D6" s="6"/>
      <c r="E6" s="6"/>
    </row>
    <row r="7" spans="1:6" ht="58.5" customHeight="1">
      <c r="A7" s="232" t="s">
        <v>322</v>
      </c>
      <c r="B7" s="234"/>
      <c r="C7" s="234"/>
      <c r="D7" s="234"/>
      <c r="E7" s="234"/>
      <c r="F7" s="234"/>
    </row>
    <row r="8" spans="1:5" ht="15.75">
      <c r="A8" s="1" t="s">
        <v>0</v>
      </c>
      <c r="B8" s="1"/>
      <c r="C8" s="1" t="s">
        <v>0</v>
      </c>
      <c r="D8" s="1" t="s">
        <v>0</v>
      </c>
      <c r="E8" s="2"/>
    </row>
    <row r="9" spans="1:8" ht="15.75">
      <c r="A9" s="219" t="s">
        <v>3</v>
      </c>
      <c r="B9" s="236" t="s">
        <v>132</v>
      </c>
      <c r="C9" s="219" t="s">
        <v>1</v>
      </c>
      <c r="D9" s="219" t="s">
        <v>2</v>
      </c>
      <c r="E9" s="7" t="s">
        <v>160</v>
      </c>
      <c r="F9" s="7" t="s">
        <v>320</v>
      </c>
      <c r="G9" s="161"/>
      <c r="H9" s="161"/>
    </row>
    <row r="10" spans="1:7" ht="25.5">
      <c r="A10" s="235"/>
      <c r="B10" s="235"/>
      <c r="C10" s="224"/>
      <c r="D10" s="224"/>
      <c r="E10" s="102" t="s">
        <v>9</v>
      </c>
      <c r="F10" s="102" t="s">
        <v>9</v>
      </c>
      <c r="G10" s="185" t="s">
        <v>11</v>
      </c>
    </row>
    <row r="11" spans="1:8" ht="12.75">
      <c r="A11" s="136" t="s">
        <v>4</v>
      </c>
      <c r="B11" s="136">
        <v>2</v>
      </c>
      <c r="C11" s="136">
        <v>3</v>
      </c>
      <c r="D11" s="136">
        <v>4</v>
      </c>
      <c r="E11" s="136">
        <v>5</v>
      </c>
      <c r="F11" s="136">
        <v>6</v>
      </c>
      <c r="G11" s="161"/>
      <c r="H11" s="161"/>
    </row>
    <row r="12" spans="1:8" ht="15.75">
      <c r="A12" s="7" t="s">
        <v>8</v>
      </c>
      <c r="B12" s="7"/>
      <c r="C12" s="7" t="s">
        <v>0</v>
      </c>
      <c r="D12" s="7" t="s">
        <v>0</v>
      </c>
      <c r="E12" s="8">
        <f>E13+E25+E162+E191+E210+E258</f>
        <v>1491088.9</v>
      </c>
      <c r="F12" s="8">
        <f>F13+F25+F162+F191+F210+F258</f>
        <v>1516466</v>
      </c>
      <c r="G12" s="161">
        <f>'2018-2019 годы Приложение 4'!D12</f>
        <v>1491088.8999999997</v>
      </c>
      <c r="H12" s="161">
        <f>'2018-2019 годы Приложение 4'!E12</f>
        <v>1516466.0000000002</v>
      </c>
    </row>
    <row r="13" spans="1:8" ht="31.5">
      <c r="A13" s="109" t="s">
        <v>156</v>
      </c>
      <c r="B13" s="38" t="s">
        <v>133</v>
      </c>
      <c r="C13" s="35"/>
      <c r="D13" s="35"/>
      <c r="E13" s="36">
        <f>E14</f>
        <v>4000</v>
      </c>
      <c r="F13" s="36">
        <f>F14</f>
        <v>4000</v>
      </c>
      <c r="G13" s="161">
        <f>E12-G12</f>
        <v>0</v>
      </c>
      <c r="H13" s="161">
        <f>F12-H12</f>
        <v>0</v>
      </c>
    </row>
    <row r="14" spans="1:11" ht="31.5">
      <c r="A14" s="110" t="s">
        <v>42</v>
      </c>
      <c r="B14" s="111" t="s">
        <v>133</v>
      </c>
      <c r="C14" s="112" t="s">
        <v>176</v>
      </c>
      <c r="D14" s="112" t="s">
        <v>0</v>
      </c>
      <c r="E14" s="113">
        <f>E15+E17+E21</f>
        <v>4000</v>
      </c>
      <c r="F14" s="113">
        <f>F15+F17+F21</f>
        <v>4000</v>
      </c>
      <c r="G14" s="161"/>
      <c r="H14" s="161"/>
      <c r="J14" s="161"/>
      <c r="K14" s="161"/>
    </row>
    <row r="15" spans="1:6" ht="47.25">
      <c r="A15" s="27" t="s">
        <v>134</v>
      </c>
      <c r="B15" s="25" t="s">
        <v>133</v>
      </c>
      <c r="C15" s="47" t="s">
        <v>188</v>
      </c>
      <c r="D15" s="25"/>
      <c r="E15" s="48">
        <f>E16</f>
        <v>1157.1</v>
      </c>
      <c r="F15" s="48">
        <f>F16</f>
        <v>1157.1</v>
      </c>
    </row>
    <row r="16" spans="1:6" ht="126">
      <c r="A16" s="63" t="s">
        <v>22</v>
      </c>
      <c r="B16" s="25" t="s">
        <v>133</v>
      </c>
      <c r="C16" s="47" t="s">
        <v>188</v>
      </c>
      <c r="D16" s="25" t="s">
        <v>23</v>
      </c>
      <c r="E16" s="48">
        <v>1157.1</v>
      </c>
      <c r="F16" s="48">
        <v>1157.1</v>
      </c>
    </row>
    <row r="17" spans="1:6" ht="63">
      <c r="A17" s="63" t="s">
        <v>43</v>
      </c>
      <c r="B17" s="25" t="s">
        <v>133</v>
      </c>
      <c r="C17" s="47" t="s">
        <v>189</v>
      </c>
      <c r="D17" s="47" t="s">
        <v>0</v>
      </c>
      <c r="E17" s="48">
        <f>E19+E18+E20</f>
        <v>499.99999999999994</v>
      </c>
      <c r="F17" s="48">
        <f>F19+F18+F20</f>
        <v>499.99999999999994</v>
      </c>
    </row>
    <row r="18" spans="1:6" ht="126">
      <c r="A18" s="63" t="s">
        <v>22</v>
      </c>
      <c r="B18" s="25"/>
      <c r="C18" s="47" t="s">
        <v>189</v>
      </c>
      <c r="D18" s="47" t="s">
        <v>23</v>
      </c>
      <c r="E18" s="48">
        <v>101.6</v>
      </c>
      <c r="F18" s="48">
        <v>98.6</v>
      </c>
    </row>
    <row r="19" spans="1:6" ht="47.25">
      <c r="A19" s="50" t="s">
        <v>20</v>
      </c>
      <c r="B19" s="25" t="s">
        <v>133</v>
      </c>
      <c r="C19" s="47" t="s">
        <v>189</v>
      </c>
      <c r="D19" s="47" t="s">
        <v>15</v>
      </c>
      <c r="E19" s="48">
        <v>395.2</v>
      </c>
      <c r="F19" s="48">
        <v>398.2</v>
      </c>
    </row>
    <row r="20" spans="1:6" ht="15.75">
      <c r="A20" s="50" t="s">
        <v>16</v>
      </c>
      <c r="B20" s="25"/>
      <c r="C20" s="47" t="s">
        <v>189</v>
      </c>
      <c r="D20" s="47" t="s">
        <v>19</v>
      </c>
      <c r="E20" s="48">
        <v>3.2</v>
      </c>
      <c r="F20" s="48">
        <v>3.2</v>
      </c>
    </row>
    <row r="21" spans="1:6" ht="47.25">
      <c r="A21" s="63" t="s">
        <v>44</v>
      </c>
      <c r="B21" s="25" t="s">
        <v>133</v>
      </c>
      <c r="C21" s="47" t="s">
        <v>187</v>
      </c>
      <c r="D21" s="47" t="s">
        <v>0</v>
      </c>
      <c r="E21" s="48">
        <f>E22+E23+E24</f>
        <v>2342.9</v>
      </c>
      <c r="F21" s="48">
        <f>F22+F23+F24</f>
        <v>2342.9</v>
      </c>
    </row>
    <row r="22" spans="1:6" ht="126">
      <c r="A22" s="63" t="s">
        <v>22</v>
      </c>
      <c r="B22" s="25" t="s">
        <v>133</v>
      </c>
      <c r="C22" s="47" t="s">
        <v>187</v>
      </c>
      <c r="D22" s="47" t="s">
        <v>23</v>
      </c>
      <c r="E22" s="48">
        <v>2072.8</v>
      </c>
      <c r="F22" s="48">
        <v>2068</v>
      </c>
    </row>
    <row r="23" spans="1:6" ht="47.25">
      <c r="A23" s="50" t="s">
        <v>20</v>
      </c>
      <c r="B23" s="25" t="s">
        <v>133</v>
      </c>
      <c r="C23" s="47" t="s">
        <v>187</v>
      </c>
      <c r="D23" s="25" t="s">
        <v>15</v>
      </c>
      <c r="E23" s="48">
        <v>268.2</v>
      </c>
      <c r="F23" s="48">
        <v>273.1</v>
      </c>
    </row>
    <row r="24" spans="1:6" ht="15.75">
      <c r="A24" s="50" t="s">
        <v>16</v>
      </c>
      <c r="B24" s="25" t="s">
        <v>133</v>
      </c>
      <c r="C24" s="47" t="s">
        <v>187</v>
      </c>
      <c r="D24" s="25" t="s">
        <v>19</v>
      </c>
      <c r="E24" s="48">
        <v>1.9</v>
      </c>
      <c r="F24" s="48">
        <v>1.8</v>
      </c>
    </row>
    <row r="25" spans="1:8" ht="31.5">
      <c r="A25" s="114" t="s">
        <v>157</v>
      </c>
      <c r="B25" s="38" t="s">
        <v>135</v>
      </c>
      <c r="C25" s="115"/>
      <c r="D25" s="116"/>
      <c r="E25" s="39">
        <f>E26+E34+E43+E77+E84+E121+E137+E155+E71</f>
        <v>258300</v>
      </c>
      <c r="F25" s="39">
        <f>F26+F34+F43+F77+F84+F121+F137+F155+F71</f>
        <v>259484.10000000003</v>
      </c>
      <c r="G25" s="161"/>
      <c r="H25" s="161"/>
    </row>
    <row r="26" spans="1:8" ht="47.25">
      <c r="A26" s="117" t="s">
        <v>86</v>
      </c>
      <c r="B26" s="112" t="s">
        <v>135</v>
      </c>
      <c r="C26" s="111" t="s">
        <v>170</v>
      </c>
      <c r="D26" s="111" t="s">
        <v>0</v>
      </c>
      <c r="E26" s="118">
        <f>E27</f>
        <v>1180</v>
      </c>
      <c r="F26" s="118">
        <f>F27</f>
        <v>1180</v>
      </c>
      <c r="G26" s="161"/>
      <c r="H26" s="161"/>
    </row>
    <row r="27" spans="1:6" ht="63">
      <c r="A27" s="15" t="s">
        <v>87</v>
      </c>
      <c r="B27" s="119" t="s">
        <v>135</v>
      </c>
      <c r="C27" s="13" t="s">
        <v>171</v>
      </c>
      <c r="D27" s="13" t="s">
        <v>0</v>
      </c>
      <c r="E27" s="14">
        <f>E28+E30+E32</f>
        <v>1180</v>
      </c>
      <c r="F27" s="14">
        <f>F28+F30+F32</f>
        <v>1180</v>
      </c>
    </row>
    <row r="28" spans="1:7" ht="110.25">
      <c r="A28" s="50" t="s">
        <v>402</v>
      </c>
      <c r="B28" s="32" t="s">
        <v>135</v>
      </c>
      <c r="C28" s="17" t="s">
        <v>374</v>
      </c>
      <c r="D28" s="17"/>
      <c r="E28" s="10">
        <f>E29</f>
        <v>180</v>
      </c>
      <c r="F28" s="10">
        <f>F29</f>
        <v>180</v>
      </c>
      <c r="G28" s="163"/>
    </row>
    <row r="29" spans="1:7" ht="47.25">
      <c r="A29" s="87" t="s">
        <v>20</v>
      </c>
      <c r="B29" s="47" t="s">
        <v>135</v>
      </c>
      <c r="C29" s="17" t="s">
        <v>374</v>
      </c>
      <c r="D29" s="47" t="s">
        <v>15</v>
      </c>
      <c r="E29" s="48">
        <v>180</v>
      </c>
      <c r="F29" s="48">
        <v>180</v>
      </c>
      <c r="G29" s="164"/>
    </row>
    <row r="30" spans="1:7" ht="47.25">
      <c r="A30" s="16" t="s">
        <v>13</v>
      </c>
      <c r="B30" s="32" t="s">
        <v>135</v>
      </c>
      <c r="C30" s="17" t="s">
        <v>305</v>
      </c>
      <c r="D30" s="17"/>
      <c r="E30" s="10">
        <f>E31</f>
        <v>0</v>
      </c>
      <c r="F30" s="10">
        <f>F31</f>
        <v>0</v>
      </c>
      <c r="G30" s="164"/>
    </row>
    <row r="31" spans="1:7" ht="47.25">
      <c r="A31" s="87" t="s">
        <v>20</v>
      </c>
      <c r="B31" s="32" t="s">
        <v>135</v>
      </c>
      <c r="C31" s="17" t="s">
        <v>305</v>
      </c>
      <c r="D31" s="17" t="s">
        <v>15</v>
      </c>
      <c r="E31" s="48">
        <v>0</v>
      </c>
      <c r="F31" s="48">
        <v>0</v>
      </c>
      <c r="G31" s="164"/>
    </row>
    <row r="32" spans="1:7" ht="110.25">
      <c r="A32" s="50" t="s">
        <v>402</v>
      </c>
      <c r="B32" s="32" t="s">
        <v>135</v>
      </c>
      <c r="C32" s="17" t="s">
        <v>375</v>
      </c>
      <c r="D32" s="47"/>
      <c r="E32" s="24">
        <f>E33</f>
        <v>1000</v>
      </c>
      <c r="F32" s="24">
        <f>F33</f>
        <v>1000</v>
      </c>
      <c r="G32" s="163"/>
    </row>
    <row r="33" spans="1:7" ht="15.75">
      <c r="A33" s="87" t="s">
        <v>16</v>
      </c>
      <c r="B33" s="47" t="s">
        <v>135</v>
      </c>
      <c r="C33" s="17" t="s">
        <v>375</v>
      </c>
      <c r="D33" s="47" t="s">
        <v>19</v>
      </c>
      <c r="E33" s="48">
        <v>1000</v>
      </c>
      <c r="F33" s="48">
        <v>1000</v>
      </c>
      <c r="G33" s="164"/>
    </row>
    <row r="34" spans="1:7" ht="63">
      <c r="A34" s="117" t="s">
        <v>88</v>
      </c>
      <c r="B34" s="112" t="s">
        <v>135</v>
      </c>
      <c r="C34" s="111" t="s">
        <v>240</v>
      </c>
      <c r="D34" s="111" t="s">
        <v>0</v>
      </c>
      <c r="E34" s="118">
        <f>E35+E40</f>
        <v>375</v>
      </c>
      <c r="F34" s="118">
        <f>F35+F40</f>
        <v>375</v>
      </c>
      <c r="G34" s="163"/>
    </row>
    <row r="35" spans="1:7" ht="63">
      <c r="A35" s="12" t="s">
        <v>106</v>
      </c>
      <c r="B35" s="119" t="s">
        <v>135</v>
      </c>
      <c r="C35" s="13" t="s">
        <v>241</v>
      </c>
      <c r="D35" s="13" t="s">
        <v>0</v>
      </c>
      <c r="E35" s="14">
        <f>+E36+E38</f>
        <v>120</v>
      </c>
      <c r="F35" s="14">
        <f>+F36+F38</f>
        <v>120</v>
      </c>
      <c r="G35" s="163"/>
    </row>
    <row r="36" spans="1:7" ht="31.5">
      <c r="A36" s="16" t="s">
        <v>31</v>
      </c>
      <c r="B36" s="32" t="s">
        <v>135</v>
      </c>
      <c r="C36" s="9" t="s">
        <v>242</v>
      </c>
      <c r="D36" s="17"/>
      <c r="E36" s="10">
        <f>E37</f>
        <v>100</v>
      </c>
      <c r="F36" s="10">
        <f>F37</f>
        <v>100</v>
      </c>
      <c r="G36" s="163"/>
    </row>
    <row r="37" spans="1:7" ht="47.25">
      <c r="A37" s="87" t="s">
        <v>20</v>
      </c>
      <c r="B37" s="47" t="s">
        <v>135</v>
      </c>
      <c r="C37" s="9" t="s">
        <v>242</v>
      </c>
      <c r="D37" s="47" t="s">
        <v>15</v>
      </c>
      <c r="E37" s="48">
        <v>100</v>
      </c>
      <c r="F37" s="48">
        <v>100</v>
      </c>
      <c r="G37" s="164"/>
    </row>
    <row r="38" spans="1:7" ht="94.5">
      <c r="A38" s="16" t="s">
        <v>32</v>
      </c>
      <c r="B38" s="32" t="s">
        <v>135</v>
      </c>
      <c r="C38" s="9" t="s">
        <v>243</v>
      </c>
      <c r="D38" s="17"/>
      <c r="E38" s="10">
        <f>E39</f>
        <v>20</v>
      </c>
      <c r="F38" s="10">
        <f>F39</f>
        <v>20</v>
      </c>
      <c r="G38" s="163"/>
    </row>
    <row r="39" spans="1:7" ht="15.75">
      <c r="A39" s="87" t="s">
        <v>16</v>
      </c>
      <c r="B39" s="47" t="s">
        <v>135</v>
      </c>
      <c r="C39" s="9" t="s">
        <v>243</v>
      </c>
      <c r="D39" s="47" t="s">
        <v>19</v>
      </c>
      <c r="E39" s="48">
        <v>20</v>
      </c>
      <c r="F39" s="48">
        <v>20</v>
      </c>
      <c r="G39" s="164"/>
    </row>
    <row r="40" spans="1:7" ht="47.25">
      <c r="A40" s="12" t="s">
        <v>107</v>
      </c>
      <c r="B40" s="119" t="s">
        <v>135</v>
      </c>
      <c r="C40" s="13" t="s">
        <v>244</v>
      </c>
      <c r="D40" s="13" t="s">
        <v>0</v>
      </c>
      <c r="E40" s="14">
        <f>E41</f>
        <v>255</v>
      </c>
      <c r="F40" s="14">
        <f>F41</f>
        <v>255</v>
      </c>
      <c r="G40" s="164"/>
    </row>
    <row r="41" spans="1:7" ht="47.25">
      <c r="A41" s="196" t="s">
        <v>33</v>
      </c>
      <c r="B41" s="47" t="s">
        <v>135</v>
      </c>
      <c r="C41" s="194" t="s">
        <v>313</v>
      </c>
      <c r="D41" s="197"/>
      <c r="E41" s="198">
        <f>E42</f>
        <v>255</v>
      </c>
      <c r="F41" s="198">
        <f>F42</f>
        <v>255</v>
      </c>
      <c r="G41" s="164"/>
    </row>
    <row r="42" spans="1:7" ht="63">
      <c r="A42" s="189" t="s">
        <v>34</v>
      </c>
      <c r="B42" s="47" t="s">
        <v>135</v>
      </c>
      <c r="C42" s="194" t="s">
        <v>313</v>
      </c>
      <c r="D42" s="197" t="s">
        <v>35</v>
      </c>
      <c r="E42" s="198">
        <v>255</v>
      </c>
      <c r="F42" s="48">
        <v>255</v>
      </c>
      <c r="G42" s="164"/>
    </row>
    <row r="43" spans="1:8" ht="63">
      <c r="A43" s="138" t="s">
        <v>89</v>
      </c>
      <c r="B43" s="112" t="s">
        <v>135</v>
      </c>
      <c r="C43" s="112" t="s">
        <v>278</v>
      </c>
      <c r="D43" s="112" t="s">
        <v>0</v>
      </c>
      <c r="E43" s="118">
        <f>E44+E53+E68</f>
        <v>28309.000000000004</v>
      </c>
      <c r="F43" s="118">
        <f>F44+F53+F68</f>
        <v>29079.100000000002</v>
      </c>
      <c r="G43" s="163"/>
      <c r="H43" s="161"/>
    </row>
    <row r="44" spans="1:11" ht="63">
      <c r="A44" s="15" t="s">
        <v>104</v>
      </c>
      <c r="B44" s="119" t="s">
        <v>135</v>
      </c>
      <c r="C44" s="137" t="s">
        <v>279</v>
      </c>
      <c r="D44" s="137" t="s">
        <v>0</v>
      </c>
      <c r="E44" s="14">
        <f>E45+E47+E49+E51</f>
        <v>21536.600000000002</v>
      </c>
      <c r="F44" s="14">
        <f>F45+F47+F49+F51</f>
        <v>21536.600000000002</v>
      </c>
      <c r="G44" s="163"/>
      <c r="K44" s="161"/>
    </row>
    <row r="45" spans="1:7" ht="46.5" customHeight="1">
      <c r="A45" s="16" t="s">
        <v>81</v>
      </c>
      <c r="B45" s="32" t="s">
        <v>135</v>
      </c>
      <c r="C45" s="47" t="s">
        <v>280</v>
      </c>
      <c r="D45" s="17"/>
      <c r="E45" s="24">
        <f>E46</f>
        <v>4830</v>
      </c>
      <c r="F45" s="24">
        <f>F46</f>
        <v>4830</v>
      </c>
      <c r="G45" s="163"/>
    </row>
    <row r="46" spans="1:7" ht="47.25">
      <c r="A46" s="87" t="s">
        <v>20</v>
      </c>
      <c r="B46" s="47" t="s">
        <v>135</v>
      </c>
      <c r="C46" s="47" t="s">
        <v>280</v>
      </c>
      <c r="D46" s="47" t="s">
        <v>15</v>
      </c>
      <c r="E46" s="48">
        <v>4830</v>
      </c>
      <c r="F46" s="48">
        <v>4830</v>
      </c>
      <c r="G46" s="164"/>
    </row>
    <row r="47" spans="1:7" ht="63">
      <c r="A47" s="65" t="s">
        <v>65</v>
      </c>
      <c r="B47" s="47" t="s">
        <v>135</v>
      </c>
      <c r="C47" s="47" t="s">
        <v>282</v>
      </c>
      <c r="D47" s="47"/>
      <c r="E47" s="24">
        <f>E48</f>
        <v>12507</v>
      </c>
      <c r="F47" s="24">
        <f>F48</f>
        <v>12507</v>
      </c>
      <c r="G47" s="163"/>
    </row>
    <row r="48" spans="1:7" ht="47.25">
      <c r="A48" s="87" t="s">
        <v>20</v>
      </c>
      <c r="B48" s="47" t="s">
        <v>135</v>
      </c>
      <c r="C48" s="47" t="s">
        <v>282</v>
      </c>
      <c r="D48" s="47" t="s">
        <v>15</v>
      </c>
      <c r="E48" s="48">
        <f>11830+677</f>
        <v>12507</v>
      </c>
      <c r="F48" s="48">
        <f>11830+677</f>
        <v>12507</v>
      </c>
      <c r="G48" s="164"/>
    </row>
    <row r="49" spans="1:8" ht="126">
      <c r="A49" s="45" t="s">
        <v>314</v>
      </c>
      <c r="B49" s="47" t="s">
        <v>135</v>
      </c>
      <c r="C49" s="47" t="s">
        <v>296</v>
      </c>
      <c r="D49" s="74"/>
      <c r="E49" s="24">
        <f>E50</f>
        <v>631.2</v>
      </c>
      <c r="F49" s="24">
        <f>F50</f>
        <v>631.2</v>
      </c>
      <c r="G49" s="163"/>
      <c r="H49" s="165"/>
    </row>
    <row r="50" spans="1:7" ht="47.25">
      <c r="A50" s="50" t="s">
        <v>20</v>
      </c>
      <c r="B50" s="47" t="s">
        <v>135</v>
      </c>
      <c r="C50" s="47" t="s">
        <v>296</v>
      </c>
      <c r="D50" s="47" t="s">
        <v>15</v>
      </c>
      <c r="E50" s="48">
        <v>631.2</v>
      </c>
      <c r="F50" s="48">
        <v>631.2</v>
      </c>
      <c r="G50" s="164"/>
    </row>
    <row r="51" spans="1:7" ht="78.75">
      <c r="A51" s="45" t="s">
        <v>98</v>
      </c>
      <c r="B51" s="47" t="s">
        <v>135</v>
      </c>
      <c r="C51" s="47" t="s">
        <v>293</v>
      </c>
      <c r="D51" s="73"/>
      <c r="E51" s="24">
        <f>E52</f>
        <v>3568.4</v>
      </c>
      <c r="F51" s="24">
        <f>F52</f>
        <v>3568.4</v>
      </c>
      <c r="G51" s="163"/>
    </row>
    <row r="52" spans="1:7" ht="15.75">
      <c r="A52" s="87" t="s">
        <v>16</v>
      </c>
      <c r="B52" s="47" t="s">
        <v>135</v>
      </c>
      <c r="C52" s="47" t="s">
        <v>293</v>
      </c>
      <c r="D52" s="25" t="s">
        <v>19</v>
      </c>
      <c r="E52" s="48">
        <v>3568.4</v>
      </c>
      <c r="F52" s="48">
        <v>3568.4</v>
      </c>
      <c r="G52" s="164"/>
    </row>
    <row r="53" spans="1:7" ht="31.5">
      <c r="A53" s="12" t="s">
        <v>83</v>
      </c>
      <c r="B53" s="119" t="s">
        <v>135</v>
      </c>
      <c r="C53" s="13" t="s">
        <v>284</v>
      </c>
      <c r="D53" s="13" t="s">
        <v>0</v>
      </c>
      <c r="E53" s="14">
        <f>E54+E56+E60+E64+E66+E58+E62</f>
        <v>6622.400000000001</v>
      </c>
      <c r="F53" s="14">
        <f>F54+F56+F60+F64+F66+F58+F62</f>
        <v>7392.5</v>
      </c>
      <c r="G53" s="163"/>
    </row>
    <row r="54" spans="1:7" ht="63">
      <c r="A54" s="16" t="s">
        <v>52</v>
      </c>
      <c r="B54" s="47" t="s">
        <v>135</v>
      </c>
      <c r="C54" s="47" t="s">
        <v>285</v>
      </c>
      <c r="D54" s="73"/>
      <c r="E54" s="48">
        <f>E55</f>
        <v>921.4</v>
      </c>
      <c r="F54" s="48">
        <f>F55</f>
        <v>921.4</v>
      </c>
      <c r="G54" s="163"/>
    </row>
    <row r="55" spans="1:7" ht="47.25">
      <c r="A55" s="87" t="s">
        <v>20</v>
      </c>
      <c r="B55" s="47" t="s">
        <v>135</v>
      </c>
      <c r="C55" s="47" t="s">
        <v>285</v>
      </c>
      <c r="D55" s="25" t="s">
        <v>15</v>
      </c>
      <c r="E55" s="48">
        <v>921.4</v>
      </c>
      <c r="F55" s="48">
        <v>921.4</v>
      </c>
      <c r="G55" s="163"/>
    </row>
    <row r="56" spans="1:7" ht="63">
      <c r="A56" s="16" t="s">
        <v>52</v>
      </c>
      <c r="B56" s="47" t="s">
        <v>135</v>
      </c>
      <c r="C56" s="9" t="s">
        <v>302</v>
      </c>
      <c r="D56" s="9"/>
      <c r="E56" s="19">
        <f>E57</f>
        <v>582.2</v>
      </c>
      <c r="F56" s="19">
        <f>F57</f>
        <v>582.2</v>
      </c>
      <c r="G56" s="163"/>
    </row>
    <row r="57" spans="1:7" ht="47.25">
      <c r="A57" s="87" t="s">
        <v>20</v>
      </c>
      <c r="B57" s="47" t="s">
        <v>135</v>
      </c>
      <c r="C57" s="9" t="s">
        <v>302</v>
      </c>
      <c r="D57" s="25" t="s">
        <v>15</v>
      </c>
      <c r="E57" s="48">
        <v>582.2</v>
      </c>
      <c r="F57" s="48">
        <v>582.2</v>
      </c>
      <c r="G57" s="164"/>
    </row>
    <row r="58" spans="1:7" ht="47.25">
      <c r="A58" s="45" t="s">
        <v>53</v>
      </c>
      <c r="B58" s="47" t="s">
        <v>135</v>
      </c>
      <c r="C58" s="25" t="s">
        <v>286</v>
      </c>
      <c r="D58" s="25"/>
      <c r="E58" s="48">
        <f>E59</f>
        <v>239.3</v>
      </c>
      <c r="F58" s="48">
        <f>F59</f>
        <v>239.3</v>
      </c>
      <c r="G58" s="164"/>
    </row>
    <row r="59" spans="1:7" ht="47.25">
      <c r="A59" s="87" t="s">
        <v>20</v>
      </c>
      <c r="B59" s="47" t="s">
        <v>135</v>
      </c>
      <c r="C59" s="25" t="s">
        <v>286</v>
      </c>
      <c r="D59" s="25" t="s">
        <v>15</v>
      </c>
      <c r="E59" s="48">
        <v>239.3</v>
      </c>
      <c r="F59" s="48">
        <v>239.3</v>
      </c>
      <c r="G59" s="164"/>
    </row>
    <row r="60" spans="1:7" ht="47.25">
      <c r="A60" s="45" t="s">
        <v>53</v>
      </c>
      <c r="B60" s="47" t="s">
        <v>135</v>
      </c>
      <c r="C60" s="9" t="s">
        <v>303</v>
      </c>
      <c r="D60" s="74"/>
      <c r="E60" s="48">
        <f>E61</f>
        <v>958.9</v>
      </c>
      <c r="F60" s="48">
        <f>F61</f>
        <v>958.9</v>
      </c>
      <c r="G60" s="163"/>
    </row>
    <row r="61" spans="1:7" ht="47.25">
      <c r="A61" s="87" t="s">
        <v>20</v>
      </c>
      <c r="B61" s="47" t="s">
        <v>135</v>
      </c>
      <c r="C61" s="9" t="s">
        <v>303</v>
      </c>
      <c r="D61" s="25" t="s">
        <v>15</v>
      </c>
      <c r="E61" s="48">
        <v>958.9</v>
      </c>
      <c r="F61" s="48">
        <v>958.9</v>
      </c>
      <c r="G61" s="164"/>
    </row>
    <row r="62" spans="1:7" ht="63">
      <c r="A62" s="52" t="s">
        <v>80</v>
      </c>
      <c r="B62" s="47" t="s">
        <v>135</v>
      </c>
      <c r="C62" s="25" t="s">
        <v>287</v>
      </c>
      <c r="D62" s="25"/>
      <c r="E62" s="48">
        <f>E63</f>
        <v>0</v>
      </c>
      <c r="F62" s="48">
        <f>F63</f>
        <v>740.7</v>
      </c>
      <c r="G62" s="164"/>
    </row>
    <row r="63" spans="1:7" ht="47.25">
      <c r="A63" s="199" t="s">
        <v>20</v>
      </c>
      <c r="B63" s="47" t="s">
        <v>135</v>
      </c>
      <c r="C63" s="25" t="s">
        <v>287</v>
      </c>
      <c r="D63" s="25" t="s">
        <v>15</v>
      </c>
      <c r="E63" s="48">
        <v>0</v>
      </c>
      <c r="F63" s="48">
        <v>740.7</v>
      </c>
      <c r="G63" s="164"/>
    </row>
    <row r="64" spans="1:7" ht="47.25">
      <c r="A64" s="45" t="s">
        <v>54</v>
      </c>
      <c r="B64" s="47" t="s">
        <v>135</v>
      </c>
      <c r="C64" s="9" t="s">
        <v>288</v>
      </c>
      <c r="D64" s="74"/>
      <c r="E64" s="48">
        <f>E65</f>
        <v>3620.6</v>
      </c>
      <c r="F64" s="48">
        <f>F65</f>
        <v>3650</v>
      </c>
      <c r="G64" s="163"/>
    </row>
    <row r="65" spans="1:7" ht="47.25">
      <c r="A65" s="87" t="s">
        <v>20</v>
      </c>
      <c r="B65" s="47" t="s">
        <v>135</v>
      </c>
      <c r="C65" s="9" t="s">
        <v>288</v>
      </c>
      <c r="D65" s="25" t="s">
        <v>15</v>
      </c>
      <c r="E65" s="48">
        <v>3620.6</v>
      </c>
      <c r="F65" s="48">
        <v>3650</v>
      </c>
      <c r="G65" s="164"/>
    </row>
    <row r="66" spans="1:7" ht="126">
      <c r="A66" s="45" t="s">
        <v>55</v>
      </c>
      <c r="B66" s="47" t="s">
        <v>135</v>
      </c>
      <c r="C66" s="9" t="s">
        <v>304</v>
      </c>
      <c r="D66" s="74"/>
      <c r="E66" s="48">
        <f>E67</f>
        <v>300</v>
      </c>
      <c r="F66" s="48">
        <f>F67</f>
        <v>300</v>
      </c>
      <c r="G66" s="163"/>
    </row>
    <row r="67" spans="1:7" ht="15.75">
      <c r="A67" s="87" t="s">
        <v>16</v>
      </c>
      <c r="B67" s="47" t="s">
        <v>135</v>
      </c>
      <c r="C67" s="9" t="s">
        <v>304</v>
      </c>
      <c r="D67" s="25" t="s">
        <v>19</v>
      </c>
      <c r="E67" s="48">
        <v>300</v>
      </c>
      <c r="F67" s="48">
        <v>300</v>
      </c>
      <c r="G67" s="164"/>
    </row>
    <row r="68" spans="1:7" ht="63">
      <c r="A68" s="15" t="s">
        <v>84</v>
      </c>
      <c r="B68" s="119" t="s">
        <v>135</v>
      </c>
      <c r="C68" s="13" t="s">
        <v>289</v>
      </c>
      <c r="D68" s="13" t="s">
        <v>0</v>
      </c>
      <c r="E68" s="14">
        <f>E69</f>
        <v>150</v>
      </c>
      <c r="F68" s="14">
        <f>F69</f>
        <v>150</v>
      </c>
      <c r="G68" s="163"/>
    </row>
    <row r="69" spans="1:7" ht="47.25">
      <c r="A69" s="45" t="s">
        <v>66</v>
      </c>
      <c r="B69" s="47" t="s">
        <v>135</v>
      </c>
      <c r="C69" s="40" t="s">
        <v>291</v>
      </c>
      <c r="D69" s="25"/>
      <c r="E69" s="24">
        <f>E70</f>
        <v>150</v>
      </c>
      <c r="F69" s="24">
        <f>F70</f>
        <v>150</v>
      </c>
      <c r="G69" s="164"/>
    </row>
    <row r="70" spans="1:7" ht="47.25">
      <c r="A70" s="87" t="s">
        <v>20</v>
      </c>
      <c r="B70" s="47" t="s">
        <v>135</v>
      </c>
      <c r="C70" s="40" t="s">
        <v>291</v>
      </c>
      <c r="D70" s="25" t="s">
        <v>15</v>
      </c>
      <c r="E70" s="48">
        <v>150</v>
      </c>
      <c r="F70" s="48">
        <v>150</v>
      </c>
      <c r="G70" s="163"/>
    </row>
    <row r="71" spans="1:7" ht="47.25">
      <c r="A71" s="117" t="s">
        <v>108</v>
      </c>
      <c r="B71" s="112" t="s">
        <v>135</v>
      </c>
      <c r="C71" s="111" t="s">
        <v>192</v>
      </c>
      <c r="D71" s="111" t="s">
        <v>0</v>
      </c>
      <c r="E71" s="130">
        <f>E72</f>
        <v>750</v>
      </c>
      <c r="F71" s="130">
        <f>F72</f>
        <v>750</v>
      </c>
      <c r="G71" s="163"/>
    </row>
    <row r="72" spans="1:7" ht="31.5">
      <c r="A72" s="12" t="s">
        <v>110</v>
      </c>
      <c r="B72" s="129" t="s">
        <v>135</v>
      </c>
      <c r="C72" s="13" t="s">
        <v>203</v>
      </c>
      <c r="D72" s="13" t="s">
        <v>0</v>
      </c>
      <c r="E72" s="153">
        <f>E73+E75</f>
        <v>750</v>
      </c>
      <c r="F72" s="153">
        <f>F73+F75</f>
        <v>750</v>
      </c>
      <c r="G72" s="163"/>
    </row>
    <row r="73" spans="1:7" ht="31.5">
      <c r="A73" s="45" t="s">
        <v>129</v>
      </c>
      <c r="B73" s="47" t="s">
        <v>135</v>
      </c>
      <c r="C73" s="47" t="s">
        <v>210</v>
      </c>
      <c r="D73" s="47"/>
      <c r="E73" s="48">
        <f>E74</f>
        <v>500</v>
      </c>
      <c r="F73" s="48">
        <f>F74</f>
        <v>500</v>
      </c>
      <c r="G73" s="163"/>
    </row>
    <row r="74" spans="1:7" ht="33" customHeight="1">
      <c r="A74" s="45" t="s">
        <v>130</v>
      </c>
      <c r="B74" s="47" t="s">
        <v>135</v>
      </c>
      <c r="C74" s="47" t="s">
        <v>210</v>
      </c>
      <c r="D74" s="47" t="s">
        <v>24</v>
      </c>
      <c r="E74" s="48">
        <v>500</v>
      </c>
      <c r="F74" s="48">
        <v>500</v>
      </c>
      <c r="G74" s="163"/>
    </row>
    <row r="75" spans="1:7" ht="47.25">
      <c r="A75" s="45" t="s">
        <v>166</v>
      </c>
      <c r="B75" s="47" t="s">
        <v>135</v>
      </c>
      <c r="C75" s="47" t="s">
        <v>211</v>
      </c>
      <c r="D75" s="47"/>
      <c r="E75" s="48">
        <f>E76</f>
        <v>250</v>
      </c>
      <c r="F75" s="48">
        <f>F76</f>
        <v>250</v>
      </c>
      <c r="G75" s="163"/>
    </row>
    <row r="76" spans="1:7" ht="47.25">
      <c r="A76" s="45" t="s">
        <v>20</v>
      </c>
      <c r="B76" s="47" t="s">
        <v>135</v>
      </c>
      <c r="C76" s="47" t="s">
        <v>211</v>
      </c>
      <c r="D76" s="47" t="s">
        <v>15</v>
      </c>
      <c r="E76" s="48">
        <v>250</v>
      </c>
      <c r="F76" s="48">
        <v>250</v>
      </c>
      <c r="G76" s="163"/>
    </row>
    <row r="77" spans="1:7" ht="47.25">
      <c r="A77" s="138" t="s">
        <v>72</v>
      </c>
      <c r="B77" s="112" t="s">
        <v>135</v>
      </c>
      <c r="C77" s="111" t="s">
        <v>226</v>
      </c>
      <c r="D77" s="111" t="s">
        <v>0</v>
      </c>
      <c r="E77" s="118">
        <f>E78+E80+E82</f>
        <v>58564.899999999994</v>
      </c>
      <c r="F77" s="118">
        <f>F78+F80+F82</f>
        <v>58564.899999999994</v>
      </c>
      <c r="G77" s="167"/>
    </row>
    <row r="78" spans="1:7" ht="47.25">
      <c r="A78" s="26" t="s">
        <v>73</v>
      </c>
      <c r="B78" s="47" t="s">
        <v>135</v>
      </c>
      <c r="C78" s="47" t="s">
        <v>227</v>
      </c>
      <c r="D78" s="47"/>
      <c r="E78" s="48">
        <f>E79</f>
        <v>56564.2</v>
      </c>
      <c r="F78" s="48">
        <f>F79</f>
        <v>56564.2</v>
      </c>
      <c r="G78" s="167"/>
    </row>
    <row r="79" spans="1:7" ht="63">
      <c r="A79" s="66" t="s">
        <v>17</v>
      </c>
      <c r="B79" s="47" t="s">
        <v>135</v>
      </c>
      <c r="C79" s="47" t="s">
        <v>227</v>
      </c>
      <c r="D79" s="47" t="s">
        <v>18</v>
      </c>
      <c r="E79" s="48">
        <f>16000+40564.2</f>
        <v>56564.2</v>
      </c>
      <c r="F79" s="48">
        <f>16000+40564.2</f>
        <v>56564.2</v>
      </c>
      <c r="G79" s="167"/>
    </row>
    <row r="80" spans="1:7" ht="47.25">
      <c r="A80" s="67" t="s">
        <v>56</v>
      </c>
      <c r="B80" s="47" t="s">
        <v>135</v>
      </c>
      <c r="C80" s="47" t="s">
        <v>228</v>
      </c>
      <c r="D80" s="25"/>
      <c r="E80" s="48">
        <f>E81</f>
        <v>300.7</v>
      </c>
      <c r="F80" s="48">
        <f>F81</f>
        <v>300.7</v>
      </c>
      <c r="G80" s="167"/>
    </row>
    <row r="81" spans="1:7" ht="63">
      <c r="A81" s="52" t="s">
        <v>17</v>
      </c>
      <c r="B81" s="47" t="s">
        <v>135</v>
      </c>
      <c r="C81" s="47" t="s">
        <v>228</v>
      </c>
      <c r="D81" s="25" t="s">
        <v>18</v>
      </c>
      <c r="E81" s="48">
        <v>300.7</v>
      </c>
      <c r="F81" s="48">
        <v>300.7</v>
      </c>
      <c r="G81" s="167"/>
    </row>
    <row r="82" spans="1:7" ht="47.25">
      <c r="A82" s="67" t="s">
        <v>57</v>
      </c>
      <c r="B82" s="47" t="s">
        <v>135</v>
      </c>
      <c r="C82" s="47" t="s">
        <v>229</v>
      </c>
      <c r="D82" s="47"/>
      <c r="E82" s="48">
        <f>E83</f>
        <v>1700</v>
      </c>
      <c r="F82" s="48">
        <f>F83</f>
        <v>1700</v>
      </c>
      <c r="G82" s="167"/>
    </row>
    <row r="83" spans="1:7" ht="47.25">
      <c r="A83" s="26" t="s">
        <v>20</v>
      </c>
      <c r="B83" s="47" t="s">
        <v>135</v>
      </c>
      <c r="C83" s="47" t="s">
        <v>229</v>
      </c>
      <c r="D83" s="47" t="s">
        <v>15</v>
      </c>
      <c r="E83" s="48">
        <v>1700</v>
      </c>
      <c r="F83" s="48">
        <v>1700</v>
      </c>
      <c r="G83" s="163"/>
    </row>
    <row r="84" spans="1:7" ht="63">
      <c r="A84" s="117" t="s">
        <v>113</v>
      </c>
      <c r="B84" s="112" t="s">
        <v>135</v>
      </c>
      <c r="C84" s="111" t="s">
        <v>245</v>
      </c>
      <c r="D84" s="111" t="s">
        <v>0</v>
      </c>
      <c r="E84" s="118">
        <f>E85+E111+E118</f>
        <v>107898.90000000001</v>
      </c>
      <c r="F84" s="118">
        <f>F85+F111+F118</f>
        <v>107898.90000000001</v>
      </c>
      <c r="G84" s="163"/>
    </row>
    <row r="85" spans="1:7" ht="31.5">
      <c r="A85" s="12" t="s">
        <v>116</v>
      </c>
      <c r="B85" s="119" t="s">
        <v>135</v>
      </c>
      <c r="C85" s="13" t="s">
        <v>253</v>
      </c>
      <c r="D85" s="13" t="s">
        <v>0</v>
      </c>
      <c r="E85" s="14">
        <f>E86+E88+E93+E96+E99+E102+E105+E108</f>
        <v>107343.90000000001</v>
      </c>
      <c r="F85" s="14">
        <f>F86+F88+F93+F96+F99+F102+F105+F108</f>
        <v>107343.90000000001</v>
      </c>
      <c r="G85" s="163"/>
    </row>
    <row r="86" spans="1:7" ht="47.25">
      <c r="A86" s="140" t="s">
        <v>27</v>
      </c>
      <c r="B86" s="47" t="s">
        <v>135</v>
      </c>
      <c r="C86" s="17" t="s">
        <v>254</v>
      </c>
      <c r="D86" s="17"/>
      <c r="E86" s="10">
        <f>E87</f>
        <v>150</v>
      </c>
      <c r="F86" s="10">
        <f>F87</f>
        <v>150</v>
      </c>
      <c r="G86" s="164"/>
    </row>
    <row r="87" spans="1:7" ht="47.25">
      <c r="A87" s="50" t="s">
        <v>20</v>
      </c>
      <c r="B87" s="47" t="s">
        <v>135</v>
      </c>
      <c r="C87" s="17" t="s">
        <v>254</v>
      </c>
      <c r="D87" s="47" t="s">
        <v>15</v>
      </c>
      <c r="E87" s="48">
        <v>150</v>
      </c>
      <c r="F87" s="48">
        <v>150</v>
      </c>
      <c r="G87" s="164"/>
    </row>
    <row r="88" spans="1:8" ht="47.25">
      <c r="A88" s="141" t="s">
        <v>21</v>
      </c>
      <c r="B88" s="47" t="s">
        <v>135</v>
      </c>
      <c r="C88" s="47" t="s">
        <v>255</v>
      </c>
      <c r="D88" s="47"/>
      <c r="E88" s="24">
        <f>SUM(E89:E92)</f>
        <v>96287.8</v>
      </c>
      <c r="F88" s="24">
        <f>SUM(F89:F92)</f>
        <v>96287.8</v>
      </c>
      <c r="G88" s="163" t="s">
        <v>301</v>
      </c>
      <c r="H88">
        <v>97439</v>
      </c>
    </row>
    <row r="89" spans="1:7" ht="126">
      <c r="A89" s="63" t="s">
        <v>22</v>
      </c>
      <c r="B89" s="47" t="s">
        <v>135</v>
      </c>
      <c r="C89" s="47" t="s">
        <v>255</v>
      </c>
      <c r="D89" s="47" t="s">
        <v>23</v>
      </c>
      <c r="E89" s="48">
        <v>78095.5</v>
      </c>
      <c r="F89" s="48">
        <v>78095.5</v>
      </c>
      <c r="G89" s="163"/>
    </row>
    <row r="90" spans="1:7" ht="45" customHeight="1">
      <c r="A90" s="122" t="s">
        <v>158</v>
      </c>
      <c r="B90" s="47" t="s">
        <v>135</v>
      </c>
      <c r="C90" s="47" t="s">
        <v>255</v>
      </c>
      <c r="D90" s="47" t="s">
        <v>15</v>
      </c>
      <c r="E90" s="48">
        <v>10000</v>
      </c>
      <c r="F90" s="48">
        <v>10000</v>
      </c>
      <c r="G90" s="163"/>
    </row>
    <row r="91" spans="1:7" ht="31.5">
      <c r="A91" s="26" t="s">
        <v>100</v>
      </c>
      <c r="B91" s="47" t="s">
        <v>135</v>
      </c>
      <c r="C91" s="47" t="s">
        <v>255</v>
      </c>
      <c r="D91" s="47" t="s">
        <v>24</v>
      </c>
      <c r="E91" s="48">
        <v>7835.3</v>
      </c>
      <c r="F91" s="48">
        <v>7835.3</v>
      </c>
      <c r="G91" s="163"/>
    </row>
    <row r="92" spans="1:7" ht="15.75">
      <c r="A92" s="87" t="s">
        <v>16</v>
      </c>
      <c r="B92" s="47" t="s">
        <v>135</v>
      </c>
      <c r="C92" s="47" t="s">
        <v>255</v>
      </c>
      <c r="D92" s="47" t="s">
        <v>19</v>
      </c>
      <c r="E92" s="48">
        <v>357</v>
      </c>
      <c r="F92" s="48">
        <v>357</v>
      </c>
      <c r="G92" s="164"/>
    </row>
    <row r="93" spans="1:7" ht="47.25">
      <c r="A93" s="140" t="s">
        <v>74</v>
      </c>
      <c r="B93" s="47" t="s">
        <v>135</v>
      </c>
      <c r="C93" s="47" t="s">
        <v>256</v>
      </c>
      <c r="D93" s="47"/>
      <c r="E93" s="48">
        <f>E95+E94</f>
        <v>9944.5</v>
      </c>
      <c r="F93" s="48">
        <f>F95+F94</f>
        <v>9944.5</v>
      </c>
      <c r="G93" s="163"/>
    </row>
    <row r="94" spans="1:7" ht="126">
      <c r="A94" s="63" t="s">
        <v>22</v>
      </c>
      <c r="B94" s="47" t="s">
        <v>135</v>
      </c>
      <c r="C94" s="47" t="s">
        <v>256</v>
      </c>
      <c r="D94" s="47" t="s">
        <v>23</v>
      </c>
      <c r="E94" s="48">
        <f>8821.8</f>
        <v>8821.8</v>
      </c>
      <c r="F94" s="48">
        <f>8821.8</f>
        <v>8821.8</v>
      </c>
      <c r="G94" s="163"/>
    </row>
    <row r="95" spans="1:7" ht="47.25">
      <c r="A95" s="50" t="s">
        <v>20</v>
      </c>
      <c r="B95" s="47" t="s">
        <v>135</v>
      </c>
      <c r="C95" s="47" t="s">
        <v>256</v>
      </c>
      <c r="D95" s="47" t="s">
        <v>15</v>
      </c>
      <c r="E95" s="48">
        <f>1122.7</f>
        <v>1122.7</v>
      </c>
      <c r="F95" s="48">
        <f>1122.7</f>
        <v>1122.7</v>
      </c>
      <c r="G95" s="168"/>
    </row>
    <row r="96" spans="1:7" ht="153.75" customHeight="1">
      <c r="A96" s="77" t="s">
        <v>349</v>
      </c>
      <c r="B96" s="47" t="s">
        <v>135</v>
      </c>
      <c r="C96" s="32" t="s">
        <v>312</v>
      </c>
      <c r="D96" s="47"/>
      <c r="E96" s="48">
        <f>E97+E98</f>
        <v>47.8</v>
      </c>
      <c r="F96" s="48">
        <f>F97+F98</f>
        <v>47.8</v>
      </c>
      <c r="G96" s="164"/>
    </row>
    <row r="97" spans="1:7" ht="51.75" customHeight="1">
      <c r="A97" s="49" t="s">
        <v>22</v>
      </c>
      <c r="B97" s="47" t="s">
        <v>135</v>
      </c>
      <c r="C97" s="32" t="s">
        <v>312</v>
      </c>
      <c r="D97" s="47" t="s">
        <v>23</v>
      </c>
      <c r="E97" s="48">
        <f>'2017 год Приложение  5'!E141</f>
        <v>32.8</v>
      </c>
      <c r="F97" s="48">
        <f>'2017 год Приложение  5'!E141</f>
        <v>32.8</v>
      </c>
      <c r="G97" s="163"/>
    </row>
    <row r="98" spans="1:7" ht="51.75" customHeight="1">
      <c r="A98" s="50" t="s">
        <v>20</v>
      </c>
      <c r="B98" s="47" t="s">
        <v>135</v>
      </c>
      <c r="C98" s="32" t="s">
        <v>312</v>
      </c>
      <c r="D98" s="47" t="s">
        <v>15</v>
      </c>
      <c r="E98" s="48">
        <f>'2017 год Приложение  5'!E142</f>
        <v>15</v>
      </c>
      <c r="F98" s="48">
        <f>'2017 год Приложение  5'!E142</f>
        <v>15</v>
      </c>
      <c r="G98" s="164"/>
    </row>
    <row r="99" spans="1:7" ht="141.75">
      <c r="A99" s="142" t="s">
        <v>347</v>
      </c>
      <c r="B99" s="47" t="s">
        <v>135</v>
      </c>
      <c r="C99" s="32" t="s">
        <v>264</v>
      </c>
      <c r="D99" s="47"/>
      <c r="E99" s="48">
        <f>E100+E101</f>
        <v>100.8</v>
      </c>
      <c r="F99" s="48">
        <f>F100+F101</f>
        <v>100.8</v>
      </c>
      <c r="G99" s="163"/>
    </row>
    <row r="100" spans="1:7" ht="126">
      <c r="A100" s="49" t="s">
        <v>22</v>
      </c>
      <c r="B100" s="47" t="s">
        <v>135</v>
      </c>
      <c r="C100" s="32" t="s">
        <v>264</v>
      </c>
      <c r="D100" s="47" t="s">
        <v>23</v>
      </c>
      <c r="E100" s="48">
        <v>98.5</v>
      </c>
      <c r="F100" s="48">
        <v>98.5</v>
      </c>
      <c r="G100" s="164"/>
    </row>
    <row r="101" spans="1:7" ht="47.25">
      <c r="A101" s="122" t="s">
        <v>20</v>
      </c>
      <c r="B101" s="47" t="s">
        <v>135</v>
      </c>
      <c r="C101" s="32" t="s">
        <v>264</v>
      </c>
      <c r="D101" s="47" t="s">
        <v>15</v>
      </c>
      <c r="E101" s="48">
        <v>2.3</v>
      </c>
      <c r="F101" s="48">
        <v>2.3</v>
      </c>
      <c r="G101" s="163"/>
    </row>
    <row r="102" spans="1:7" ht="141.75">
      <c r="A102" s="123" t="s">
        <v>350</v>
      </c>
      <c r="B102" s="47" t="s">
        <v>135</v>
      </c>
      <c r="C102" s="32" t="s">
        <v>265</v>
      </c>
      <c r="D102" s="47"/>
      <c r="E102" s="48">
        <f>E103+E104</f>
        <v>70.69999999999999</v>
      </c>
      <c r="F102" s="48">
        <f>F103+F104</f>
        <v>70.69999999999999</v>
      </c>
      <c r="G102" s="163"/>
    </row>
    <row r="103" spans="1:7" ht="126">
      <c r="A103" s="49" t="s">
        <v>22</v>
      </c>
      <c r="B103" s="47" t="s">
        <v>135</v>
      </c>
      <c r="C103" s="32" t="s">
        <v>265</v>
      </c>
      <c r="D103" s="47" t="s">
        <v>23</v>
      </c>
      <c r="E103" s="48">
        <f>65.6+0.1</f>
        <v>65.69999999999999</v>
      </c>
      <c r="F103" s="48">
        <f>65.6+0.1</f>
        <v>65.69999999999999</v>
      </c>
      <c r="G103" s="169"/>
    </row>
    <row r="104" spans="1:7" ht="47.25">
      <c r="A104" s="122" t="s">
        <v>20</v>
      </c>
      <c r="B104" s="47" t="s">
        <v>135</v>
      </c>
      <c r="C104" s="32" t="s">
        <v>265</v>
      </c>
      <c r="D104" s="47" t="s">
        <v>15</v>
      </c>
      <c r="E104" s="48">
        <v>5</v>
      </c>
      <c r="F104" s="48">
        <v>5</v>
      </c>
      <c r="G104" s="163"/>
    </row>
    <row r="105" spans="1:7" ht="236.25">
      <c r="A105" s="206" t="s">
        <v>357</v>
      </c>
      <c r="B105" s="47" t="s">
        <v>135</v>
      </c>
      <c r="C105" s="47" t="s">
        <v>266</v>
      </c>
      <c r="D105" s="47"/>
      <c r="E105" s="48">
        <f>E106+E107</f>
        <v>671.6</v>
      </c>
      <c r="F105" s="48">
        <f>F106+F107</f>
        <v>671.6</v>
      </c>
      <c r="G105" s="163"/>
    </row>
    <row r="106" spans="1:7" ht="126">
      <c r="A106" s="49" t="s">
        <v>22</v>
      </c>
      <c r="B106" s="47" t="s">
        <v>135</v>
      </c>
      <c r="C106" s="47" t="s">
        <v>266</v>
      </c>
      <c r="D106" s="47" t="s">
        <v>23</v>
      </c>
      <c r="E106" s="48">
        <v>656.6</v>
      </c>
      <c r="F106" s="48">
        <v>656.6</v>
      </c>
      <c r="G106" s="164"/>
    </row>
    <row r="107" spans="1:7" ht="47.25">
      <c r="A107" s="143" t="s">
        <v>20</v>
      </c>
      <c r="B107" s="47" t="s">
        <v>135</v>
      </c>
      <c r="C107" s="47" t="s">
        <v>266</v>
      </c>
      <c r="D107" s="25" t="s">
        <v>15</v>
      </c>
      <c r="E107" s="48">
        <v>15</v>
      </c>
      <c r="F107" s="48">
        <v>15</v>
      </c>
      <c r="G107" s="163"/>
    </row>
    <row r="108" spans="1:7" ht="126">
      <c r="A108" s="27" t="s">
        <v>315</v>
      </c>
      <c r="B108" s="32" t="s">
        <v>135</v>
      </c>
      <c r="C108" s="32" t="s">
        <v>267</v>
      </c>
      <c r="D108" s="40"/>
      <c r="E108" s="42">
        <f>E109+E110</f>
        <v>70.7</v>
      </c>
      <c r="F108" s="42">
        <f>F109+F110</f>
        <v>70.7</v>
      </c>
      <c r="G108" s="163"/>
    </row>
    <row r="109" spans="1:7" ht="126">
      <c r="A109" s="49" t="s">
        <v>22</v>
      </c>
      <c r="B109" s="47" t="s">
        <v>135</v>
      </c>
      <c r="C109" s="32" t="s">
        <v>267</v>
      </c>
      <c r="D109" s="47" t="s">
        <v>23</v>
      </c>
      <c r="E109" s="48">
        <v>65.7</v>
      </c>
      <c r="F109" s="48">
        <v>65.7</v>
      </c>
      <c r="G109" s="170"/>
    </row>
    <row r="110" spans="1:7" ht="47.25">
      <c r="A110" s="122" t="s">
        <v>20</v>
      </c>
      <c r="B110" s="47" t="s">
        <v>135</v>
      </c>
      <c r="C110" s="32" t="s">
        <v>267</v>
      </c>
      <c r="D110" s="47" t="s">
        <v>15</v>
      </c>
      <c r="E110" s="48">
        <v>5</v>
      </c>
      <c r="F110" s="48">
        <v>5</v>
      </c>
      <c r="G110" s="163"/>
    </row>
    <row r="111" spans="1:7" ht="31.5">
      <c r="A111" s="12" t="s">
        <v>105</v>
      </c>
      <c r="B111" s="119" t="s">
        <v>135</v>
      </c>
      <c r="C111" s="13" t="s">
        <v>258</v>
      </c>
      <c r="D111" s="13" t="s">
        <v>0</v>
      </c>
      <c r="E111" s="14">
        <f>E112+E114+E116</f>
        <v>550</v>
      </c>
      <c r="F111" s="14">
        <f>F112+F114+F116</f>
        <v>550</v>
      </c>
      <c r="G111" s="163"/>
    </row>
    <row r="112" spans="1:7" ht="63">
      <c r="A112" s="49" t="s">
        <v>28</v>
      </c>
      <c r="B112" s="47" t="s">
        <v>135</v>
      </c>
      <c r="C112" s="47" t="s">
        <v>259</v>
      </c>
      <c r="D112" s="47"/>
      <c r="E112" s="48">
        <f>E113</f>
        <v>50</v>
      </c>
      <c r="F112" s="48">
        <f>F113</f>
        <v>50</v>
      </c>
      <c r="G112" s="164"/>
    </row>
    <row r="113" spans="1:7" ht="47.25">
      <c r="A113" s="50" t="s">
        <v>20</v>
      </c>
      <c r="B113" s="47" t="s">
        <v>135</v>
      </c>
      <c r="C113" s="47" t="s">
        <v>259</v>
      </c>
      <c r="D113" s="47" t="s">
        <v>15</v>
      </c>
      <c r="E113" s="48">
        <v>50</v>
      </c>
      <c r="F113" s="48">
        <v>50</v>
      </c>
      <c r="G113" s="163"/>
    </row>
    <row r="114" spans="1:7" ht="126">
      <c r="A114" s="49" t="s">
        <v>29</v>
      </c>
      <c r="B114" s="47" t="s">
        <v>135</v>
      </c>
      <c r="C114" s="47" t="s">
        <v>260</v>
      </c>
      <c r="D114" s="47"/>
      <c r="E114" s="48">
        <f>E115</f>
        <v>400</v>
      </c>
      <c r="F114" s="48">
        <f>F115</f>
        <v>400</v>
      </c>
      <c r="G114" s="163"/>
    </row>
    <row r="115" spans="1:7" ht="47.25">
      <c r="A115" s="50" t="s">
        <v>20</v>
      </c>
      <c r="B115" s="47" t="s">
        <v>135</v>
      </c>
      <c r="C115" s="47" t="s">
        <v>260</v>
      </c>
      <c r="D115" s="47" t="s">
        <v>15</v>
      </c>
      <c r="E115" s="48">
        <v>400</v>
      </c>
      <c r="F115" s="48">
        <v>400</v>
      </c>
      <c r="G115" s="169"/>
    </row>
    <row r="116" spans="1:7" ht="31.5">
      <c r="A116" s="49" t="s">
        <v>90</v>
      </c>
      <c r="B116" s="47" t="s">
        <v>135</v>
      </c>
      <c r="C116" s="47" t="s">
        <v>261</v>
      </c>
      <c r="D116" s="25"/>
      <c r="E116" s="48">
        <f>E117</f>
        <v>100</v>
      </c>
      <c r="F116" s="48">
        <f>F117</f>
        <v>100</v>
      </c>
      <c r="G116" s="163"/>
    </row>
    <row r="117" spans="1:7" ht="47.25">
      <c r="A117" s="50" t="s">
        <v>20</v>
      </c>
      <c r="B117" s="47" t="s">
        <v>135</v>
      </c>
      <c r="C117" s="47" t="s">
        <v>261</v>
      </c>
      <c r="D117" s="47" t="s">
        <v>15</v>
      </c>
      <c r="E117" s="48">
        <v>100</v>
      </c>
      <c r="F117" s="48">
        <v>100</v>
      </c>
      <c r="G117" s="169"/>
    </row>
    <row r="118" spans="1:7" ht="31.5">
      <c r="A118" s="12" t="s">
        <v>117</v>
      </c>
      <c r="B118" s="119" t="s">
        <v>135</v>
      </c>
      <c r="C118" s="13" t="s">
        <v>262</v>
      </c>
      <c r="D118" s="13" t="s">
        <v>0</v>
      </c>
      <c r="E118" s="14">
        <f>E119</f>
        <v>5</v>
      </c>
      <c r="F118" s="14">
        <f>F119</f>
        <v>5</v>
      </c>
      <c r="G118" s="163"/>
    </row>
    <row r="119" spans="1:7" ht="63">
      <c r="A119" s="49" t="s">
        <v>137</v>
      </c>
      <c r="B119" s="47" t="s">
        <v>135</v>
      </c>
      <c r="C119" s="17" t="s">
        <v>263</v>
      </c>
      <c r="D119" s="25"/>
      <c r="E119" s="24">
        <f>E120</f>
        <v>5</v>
      </c>
      <c r="F119" s="24">
        <f>F120</f>
        <v>5</v>
      </c>
      <c r="G119" s="169"/>
    </row>
    <row r="120" spans="1:7" ht="47.25">
      <c r="A120" s="50" t="s">
        <v>20</v>
      </c>
      <c r="B120" s="47" t="s">
        <v>135</v>
      </c>
      <c r="C120" s="17" t="s">
        <v>263</v>
      </c>
      <c r="D120" s="25" t="s">
        <v>15</v>
      </c>
      <c r="E120" s="48">
        <v>5</v>
      </c>
      <c r="F120" s="48">
        <v>5</v>
      </c>
      <c r="G120" s="163"/>
    </row>
    <row r="121" spans="1:7" ht="63">
      <c r="A121" s="117" t="s">
        <v>138</v>
      </c>
      <c r="B121" s="112" t="s">
        <v>135</v>
      </c>
      <c r="C121" s="111" t="s">
        <v>216</v>
      </c>
      <c r="D121" s="111" t="s">
        <v>0</v>
      </c>
      <c r="E121" s="118">
        <f>E122+E125+E130</f>
        <v>12595</v>
      </c>
      <c r="F121" s="118">
        <f>F122+F125+F130</f>
        <v>12595</v>
      </c>
      <c r="G121" s="164"/>
    </row>
    <row r="122" spans="1:7" ht="47.25">
      <c r="A122" s="12" t="s">
        <v>119</v>
      </c>
      <c r="B122" s="119" t="s">
        <v>135</v>
      </c>
      <c r="C122" s="13" t="s">
        <v>230</v>
      </c>
      <c r="D122" s="13" t="s">
        <v>0</v>
      </c>
      <c r="E122" s="14">
        <f>E123</f>
        <v>60</v>
      </c>
      <c r="F122" s="14">
        <f>F123</f>
        <v>60</v>
      </c>
      <c r="G122" s="163"/>
    </row>
    <row r="123" spans="1:7" ht="63">
      <c r="A123" s="45" t="s">
        <v>45</v>
      </c>
      <c r="B123" s="47" t="s">
        <v>135</v>
      </c>
      <c r="C123" s="40" t="s">
        <v>231</v>
      </c>
      <c r="D123" s="74"/>
      <c r="E123" s="22">
        <f>E124</f>
        <v>60</v>
      </c>
      <c r="F123" s="22">
        <f>F124</f>
        <v>60</v>
      </c>
      <c r="G123" s="166"/>
    </row>
    <row r="124" spans="1:7" ht="47.25">
      <c r="A124" s="45" t="s">
        <v>20</v>
      </c>
      <c r="B124" s="47" t="s">
        <v>135</v>
      </c>
      <c r="C124" s="40" t="s">
        <v>231</v>
      </c>
      <c r="D124" s="25" t="s">
        <v>15</v>
      </c>
      <c r="E124" s="48">
        <v>60</v>
      </c>
      <c r="F124" s="48">
        <v>60</v>
      </c>
      <c r="G124" s="169"/>
    </row>
    <row r="125" spans="1:7" ht="63">
      <c r="A125" s="12" t="s">
        <v>139</v>
      </c>
      <c r="B125" s="119" t="s">
        <v>135</v>
      </c>
      <c r="C125" s="13" t="s">
        <v>232</v>
      </c>
      <c r="D125" s="13" t="s">
        <v>0</v>
      </c>
      <c r="E125" s="14">
        <f>E126</f>
        <v>12385</v>
      </c>
      <c r="F125" s="14">
        <f>F126</f>
        <v>12385</v>
      </c>
      <c r="G125" s="166"/>
    </row>
    <row r="126" spans="1:7" ht="31.5">
      <c r="A126" s="45" t="s">
        <v>94</v>
      </c>
      <c r="B126" s="47" t="s">
        <v>135</v>
      </c>
      <c r="C126" s="40" t="s">
        <v>234</v>
      </c>
      <c r="D126" s="47"/>
      <c r="E126" s="48">
        <f>E127+E128+E129</f>
        <v>12385</v>
      </c>
      <c r="F126" s="48">
        <f>F127+F128+F129</f>
        <v>12385</v>
      </c>
      <c r="G126" s="163"/>
    </row>
    <row r="127" spans="1:7" ht="126">
      <c r="A127" s="26" t="s">
        <v>22</v>
      </c>
      <c r="B127" s="47" t="s">
        <v>135</v>
      </c>
      <c r="C127" s="40" t="s">
        <v>234</v>
      </c>
      <c r="D127" s="47" t="s">
        <v>23</v>
      </c>
      <c r="E127" s="24">
        <v>11369</v>
      </c>
      <c r="F127" s="24">
        <v>11369</v>
      </c>
      <c r="G127" s="163"/>
    </row>
    <row r="128" spans="1:7" ht="47.25">
      <c r="A128" s="45" t="s">
        <v>20</v>
      </c>
      <c r="B128" s="47" t="s">
        <v>135</v>
      </c>
      <c r="C128" s="40" t="s">
        <v>234</v>
      </c>
      <c r="D128" s="47" t="s">
        <v>15</v>
      </c>
      <c r="E128" s="24">
        <v>992.9</v>
      </c>
      <c r="F128" s="24">
        <v>992.9</v>
      </c>
      <c r="G128" s="164"/>
    </row>
    <row r="129" spans="1:7" ht="15.75">
      <c r="A129" s="45" t="s">
        <v>16</v>
      </c>
      <c r="B129" s="47" t="s">
        <v>135</v>
      </c>
      <c r="C129" s="40" t="s">
        <v>316</v>
      </c>
      <c r="D129" s="47" t="s">
        <v>19</v>
      </c>
      <c r="E129" s="24">
        <v>23.1</v>
      </c>
      <c r="F129" s="24">
        <v>23.1</v>
      </c>
      <c r="G129" s="164"/>
    </row>
    <row r="130" spans="1:7" ht="47.25">
      <c r="A130" s="28" t="s">
        <v>161</v>
      </c>
      <c r="B130" s="119" t="s">
        <v>135</v>
      </c>
      <c r="C130" s="13" t="s">
        <v>236</v>
      </c>
      <c r="D130" s="13"/>
      <c r="E130" s="14">
        <f>E131+E133+E135</f>
        <v>150</v>
      </c>
      <c r="F130" s="14">
        <f>F131+F133+F135</f>
        <v>150</v>
      </c>
      <c r="G130" s="164"/>
    </row>
    <row r="131" spans="1:7" ht="141.75">
      <c r="A131" s="45" t="s">
        <v>162</v>
      </c>
      <c r="B131" s="47" t="s">
        <v>135</v>
      </c>
      <c r="C131" s="40" t="s">
        <v>237</v>
      </c>
      <c r="D131" s="25"/>
      <c r="E131" s="24">
        <f>E132</f>
        <v>40</v>
      </c>
      <c r="F131" s="24">
        <f>F132</f>
        <v>40</v>
      </c>
      <c r="G131" s="163"/>
    </row>
    <row r="132" spans="1:7" ht="47.25">
      <c r="A132" s="45" t="s">
        <v>20</v>
      </c>
      <c r="B132" s="47" t="s">
        <v>135</v>
      </c>
      <c r="C132" s="40" t="s">
        <v>237</v>
      </c>
      <c r="D132" s="25" t="s">
        <v>15</v>
      </c>
      <c r="E132" s="48">
        <v>40</v>
      </c>
      <c r="F132" s="48">
        <v>40</v>
      </c>
      <c r="G132" s="163"/>
    </row>
    <row r="133" spans="1:7" ht="110.25">
      <c r="A133" s="45" t="s">
        <v>163</v>
      </c>
      <c r="B133" s="47" t="s">
        <v>135</v>
      </c>
      <c r="C133" s="40" t="s">
        <v>238</v>
      </c>
      <c r="D133" s="25"/>
      <c r="E133" s="24">
        <f>E134</f>
        <v>70</v>
      </c>
      <c r="F133" s="24">
        <f>F134</f>
        <v>70</v>
      </c>
      <c r="G133" s="169"/>
    </row>
    <row r="134" spans="1:7" ht="47.25">
      <c r="A134" s="45" t="s">
        <v>20</v>
      </c>
      <c r="B134" s="47" t="s">
        <v>135</v>
      </c>
      <c r="C134" s="40" t="s">
        <v>238</v>
      </c>
      <c r="D134" s="25" t="s">
        <v>15</v>
      </c>
      <c r="E134" s="48">
        <v>70</v>
      </c>
      <c r="F134" s="48">
        <v>70</v>
      </c>
      <c r="G134" s="163"/>
    </row>
    <row r="135" spans="1:7" ht="94.5">
      <c r="A135" s="45" t="s">
        <v>164</v>
      </c>
      <c r="B135" s="47" t="s">
        <v>135</v>
      </c>
      <c r="C135" s="40" t="s">
        <v>239</v>
      </c>
      <c r="D135" s="25"/>
      <c r="E135" s="24">
        <f>E136</f>
        <v>40</v>
      </c>
      <c r="F135" s="24">
        <f>F136</f>
        <v>40</v>
      </c>
      <c r="G135" s="169"/>
    </row>
    <row r="136" spans="1:7" ht="47.25">
      <c r="A136" s="45" t="s">
        <v>20</v>
      </c>
      <c r="B136" s="47" t="s">
        <v>135</v>
      </c>
      <c r="C136" s="40" t="s">
        <v>239</v>
      </c>
      <c r="D136" s="25" t="s">
        <v>15</v>
      </c>
      <c r="E136" s="48">
        <v>40</v>
      </c>
      <c r="F136" s="48">
        <v>40</v>
      </c>
      <c r="G136" s="163"/>
    </row>
    <row r="137" spans="1:7" ht="47.25">
      <c r="A137" s="117" t="s">
        <v>120</v>
      </c>
      <c r="B137" s="125" t="s">
        <v>135</v>
      </c>
      <c r="C137" s="111" t="s">
        <v>268</v>
      </c>
      <c r="D137" s="111" t="s">
        <v>0</v>
      </c>
      <c r="E137" s="118">
        <f>E138+E143+E150</f>
        <v>21677.100000000002</v>
      </c>
      <c r="F137" s="118">
        <f>F138+F143+F150</f>
        <v>21677.100000000002</v>
      </c>
      <c r="G137" s="163"/>
    </row>
    <row r="138" spans="1:7" ht="47.25">
      <c r="A138" s="12" t="s">
        <v>121</v>
      </c>
      <c r="B138" s="119" t="s">
        <v>135</v>
      </c>
      <c r="C138" s="13" t="s">
        <v>269</v>
      </c>
      <c r="D138" s="13" t="s">
        <v>0</v>
      </c>
      <c r="E138" s="14">
        <f>E139+E141</f>
        <v>50</v>
      </c>
      <c r="F138" s="14">
        <f>F139+F141</f>
        <v>50</v>
      </c>
      <c r="G138" s="163"/>
    </row>
    <row r="139" spans="1:7" ht="110.25">
      <c r="A139" s="16" t="s">
        <v>76</v>
      </c>
      <c r="B139" s="32" t="s">
        <v>135</v>
      </c>
      <c r="C139" s="17" t="s">
        <v>270</v>
      </c>
      <c r="D139" s="9"/>
      <c r="E139" s="10">
        <f>E140</f>
        <v>17</v>
      </c>
      <c r="F139" s="10">
        <f>F140</f>
        <v>17</v>
      </c>
      <c r="G139" s="169"/>
    </row>
    <row r="140" spans="1:7" ht="47.25">
      <c r="A140" s="45" t="s">
        <v>20</v>
      </c>
      <c r="B140" s="47" t="s">
        <v>135</v>
      </c>
      <c r="C140" s="17" t="s">
        <v>270</v>
      </c>
      <c r="D140" s="25" t="s">
        <v>15</v>
      </c>
      <c r="E140" s="48">
        <v>17</v>
      </c>
      <c r="F140" s="48">
        <v>17</v>
      </c>
      <c r="G140" s="166"/>
    </row>
    <row r="141" spans="1:7" ht="31.5">
      <c r="A141" s="45" t="s">
        <v>77</v>
      </c>
      <c r="B141" s="47" t="s">
        <v>135</v>
      </c>
      <c r="C141" s="17" t="s">
        <v>271</v>
      </c>
      <c r="D141" s="25"/>
      <c r="E141" s="48">
        <f>E142</f>
        <v>33</v>
      </c>
      <c r="F141" s="48">
        <f>F142</f>
        <v>33</v>
      </c>
      <c r="G141" s="169"/>
    </row>
    <row r="142" spans="1:7" ht="126">
      <c r="A142" s="79" t="s">
        <v>22</v>
      </c>
      <c r="B142" s="47" t="s">
        <v>135</v>
      </c>
      <c r="C142" s="17" t="s">
        <v>271</v>
      </c>
      <c r="D142" s="25" t="s">
        <v>23</v>
      </c>
      <c r="E142" s="48">
        <v>33</v>
      </c>
      <c r="F142" s="48">
        <v>33</v>
      </c>
      <c r="G142" s="163"/>
    </row>
    <row r="143" spans="1:7" ht="78.75">
      <c r="A143" s="12" t="s">
        <v>122</v>
      </c>
      <c r="B143" s="119" t="s">
        <v>135</v>
      </c>
      <c r="C143" s="13" t="s">
        <v>217</v>
      </c>
      <c r="D143" s="13" t="s">
        <v>0</v>
      </c>
      <c r="E143" s="14">
        <f>E144+E146+E148</f>
        <v>21527.100000000002</v>
      </c>
      <c r="F143" s="14">
        <f>F144+F146+F148</f>
        <v>21527.100000000002</v>
      </c>
      <c r="G143" s="163"/>
    </row>
    <row r="144" spans="1:7" ht="204.75">
      <c r="A144" s="144" t="s">
        <v>97</v>
      </c>
      <c r="B144" s="47" t="s">
        <v>135</v>
      </c>
      <c r="C144" s="17" t="s">
        <v>277</v>
      </c>
      <c r="D144" s="47"/>
      <c r="E144" s="48">
        <f>E145</f>
        <v>17847.9</v>
      </c>
      <c r="F144" s="48">
        <f>F145</f>
        <v>17847.9</v>
      </c>
      <c r="G144" s="164"/>
    </row>
    <row r="145" spans="1:7" ht="63">
      <c r="A145" s="26" t="s">
        <v>40</v>
      </c>
      <c r="B145" s="47" t="s">
        <v>135</v>
      </c>
      <c r="C145" s="47" t="s">
        <v>277</v>
      </c>
      <c r="D145" s="25" t="s">
        <v>35</v>
      </c>
      <c r="E145" s="48">
        <f>11334.6+6513.3</f>
        <v>17847.9</v>
      </c>
      <c r="F145" s="48">
        <f>11334.6+6513.3</f>
        <v>17847.9</v>
      </c>
      <c r="G145" s="163"/>
    </row>
    <row r="146" spans="1:7" ht="126">
      <c r="A146" s="26" t="s">
        <v>99</v>
      </c>
      <c r="B146" s="47" t="s">
        <v>135</v>
      </c>
      <c r="C146" s="17" t="s">
        <v>276</v>
      </c>
      <c r="D146" s="47"/>
      <c r="E146" s="48">
        <f>E147</f>
        <v>2979.2</v>
      </c>
      <c r="F146" s="48">
        <f>F147</f>
        <v>2979.2</v>
      </c>
      <c r="G146" s="163"/>
    </row>
    <row r="147" spans="1:7" ht="31.5">
      <c r="A147" s="26" t="s">
        <v>38</v>
      </c>
      <c r="B147" s="47" t="s">
        <v>135</v>
      </c>
      <c r="C147" s="17" t="s">
        <v>276</v>
      </c>
      <c r="D147" s="47" t="s">
        <v>24</v>
      </c>
      <c r="E147" s="48">
        <f>1466.1+1513.1</f>
        <v>2979.2</v>
      </c>
      <c r="F147" s="48">
        <f>1466.1+1513.1</f>
        <v>2979.2</v>
      </c>
      <c r="G147" s="163"/>
    </row>
    <row r="148" spans="1:7" ht="94.5">
      <c r="A148" s="45" t="s">
        <v>385</v>
      </c>
      <c r="B148" s="47" t="s">
        <v>135</v>
      </c>
      <c r="C148" s="17" t="s">
        <v>356</v>
      </c>
      <c r="D148" s="47"/>
      <c r="E148" s="48">
        <f>E149</f>
        <v>700</v>
      </c>
      <c r="F148" s="48">
        <f>F149</f>
        <v>700</v>
      </c>
      <c r="G148" s="164"/>
    </row>
    <row r="149" spans="1:7" ht="31.5">
      <c r="A149" s="26" t="s">
        <v>38</v>
      </c>
      <c r="B149" s="47" t="s">
        <v>135</v>
      </c>
      <c r="C149" s="17" t="s">
        <v>356</v>
      </c>
      <c r="D149" s="47" t="s">
        <v>24</v>
      </c>
      <c r="E149" s="48">
        <v>700</v>
      </c>
      <c r="F149" s="48">
        <v>700</v>
      </c>
      <c r="G149" s="163"/>
    </row>
    <row r="150" spans="1:7" ht="47.25">
      <c r="A150" s="12" t="s">
        <v>123</v>
      </c>
      <c r="B150" s="119" t="s">
        <v>135</v>
      </c>
      <c r="C150" s="13" t="s">
        <v>273</v>
      </c>
      <c r="D150" s="13" t="s">
        <v>0</v>
      </c>
      <c r="E150" s="14">
        <f>E151+E153</f>
        <v>100</v>
      </c>
      <c r="F150" s="14">
        <f>F151+F153</f>
        <v>100</v>
      </c>
      <c r="G150" s="164"/>
    </row>
    <row r="151" spans="1:7" ht="63">
      <c r="A151" s="16" t="s">
        <v>50</v>
      </c>
      <c r="B151" s="32" t="s">
        <v>135</v>
      </c>
      <c r="C151" s="17" t="s">
        <v>274</v>
      </c>
      <c r="D151" s="9"/>
      <c r="E151" s="19">
        <f>E152</f>
        <v>80</v>
      </c>
      <c r="F151" s="19">
        <f>F152</f>
        <v>80</v>
      </c>
      <c r="G151" s="163"/>
    </row>
    <row r="152" spans="1:7" ht="63">
      <c r="A152" s="89" t="s">
        <v>17</v>
      </c>
      <c r="B152" s="47" t="s">
        <v>135</v>
      </c>
      <c r="C152" s="17" t="s">
        <v>274</v>
      </c>
      <c r="D152" s="47" t="s">
        <v>18</v>
      </c>
      <c r="E152" s="48">
        <v>80</v>
      </c>
      <c r="F152" s="48">
        <v>80</v>
      </c>
      <c r="G152" s="164"/>
    </row>
    <row r="153" spans="1:7" ht="78.75">
      <c r="A153" s="16" t="s">
        <v>386</v>
      </c>
      <c r="B153" s="47" t="s">
        <v>135</v>
      </c>
      <c r="C153" s="17" t="s">
        <v>359</v>
      </c>
      <c r="D153" s="47"/>
      <c r="E153" s="48">
        <f>E154</f>
        <v>20</v>
      </c>
      <c r="F153" s="48">
        <f>F154</f>
        <v>20</v>
      </c>
      <c r="G153" s="163"/>
    </row>
    <row r="154" spans="1:7" ht="63">
      <c r="A154" s="89" t="s">
        <v>17</v>
      </c>
      <c r="B154" s="47" t="s">
        <v>135</v>
      </c>
      <c r="C154" s="17" t="s">
        <v>359</v>
      </c>
      <c r="D154" s="47" t="s">
        <v>18</v>
      </c>
      <c r="E154" s="48">
        <v>20</v>
      </c>
      <c r="F154" s="48">
        <v>20</v>
      </c>
      <c r="G154" s="164"/>
    </row>
    <row r="155" spans="1:8" ht="31.5">
      <c r="A155" s="110" t="s">
        <v>42</v>
      </c>
      <c r="B155" s="112" t="s">
        <v>135</v>
      </c>
      <c r="C155" s="112" t="s">
        <v>176</v>
      </c>
      <c r="D155" s="111" t="s">
        <v>0</v>
      </c>
      <c r="E155" s="113">
        <f>E160+E156+E158</f>
        <v>26950.100000000002</v>
      </c>
      <c r="F155" s="113">
        <f>F160+F156+F158</f>
        <v>27364.100000000002</v>
      </c>
      <c r="G155" s="161"/>
      <c r="H155" s="161"/>
    </row>
    <row r="156" spans="1:8" ht="47.25">
      <c r="A156" s="26" t="s">
        <v>91</v>
      </c>
      <c r="B156" s="32" t="s">
        <v>135</v>
      </c>
      <c r="C156" s="47" t="s">
        <v>185</v>
      </c>
      <c r="D156" s="145"/>
      <c r="E156" s="48">
        <f>E157</f>
        <v>25942.9</v>
      </c>
      <c r="F156" s="48">
        <f>F157</f>
        <v>26356.9</v>
      </c>
      <c r="G156" s="161"/>
      <c r="H156" s="161"/>
    </row>
    <row r="157" spans="1:6" ht="15.75">
      <c r="A157" s="52" t="s">
        <v>16</v>
      </c>
      <c r="B157" s="47" t="s">
        <v>135</v>
      </c>
      <c r="C157" s="47" t="s">
        <v>185</v>
      </c>
      <c r="D157" s="25" t="s">
        <v>19</v>
      </c>
      <c r="E157" s="48">
        <f>22550.9+692+2700</f>
        <v>25942.9</v>
      </c>
      <c r="F157" s="48">
        <f>25664.9+692</f>
        <v>26356.9</v>
      </c>
    </row>
    <row r="158" spans="1:8" ht="78.75">
      <c r="A158" s="52" t="s">
        <v>92</v>
      </c>
      <c r="B158" s="47" t="s">
        <v>135</v>
      </c>
      <c r="C158" s="47" t="s">
        <v>186</v>
      </c>
      <c r="D158" s="25"/>
      <c r="E158" s="54">
        <f>E159</f>
        <v>607.2</v>
      </c>
      <c r="F158" s="54">
        <f>F159</f>
        <v>607.2</v>
      </c>
      <c r="G158" s="3"/>
      <c r="H158" s="3"/>
    </row>
    <row r="159" spans="1:6" ht="31.5">
      <c r="A159" s="52" t="s">
        <v>38</v>
      </c>
      <c r="B159" s="47" t="s">
        <v>135</v>
      </c>
      <c r="C159" s="47" t="s">
        <v>186</v>
      </c>
      <c r="D159" s="25" t="s">
        <v>24</v>
      </c>
      <c r="E159" s="48">
        <v>607.2</v>
      </c>
      <c r="F159" s="48">
        <v>607.2</v>
      </c>
    </row>
    <row r="160" spans="1:6" ht="78.75">
      <c r="A160" s="101" t="s">
        <v>79</v>
      </c>
      <c r="B160" s="71">
        <v>923</v>
      </c>
      <c r="C160" s="70" t="s">
        <v>190</v>
      </c>
      <c r="D160" s="146"/>
      <c r="E160" s="72">
        <f>E161</f>
        <v>400</v>
      </c>
      <c r="F160" s="72">
        <f>F161</f>
        <v>400</v>
      </c>
    </row>
    <row r="161" spans="1:6" ht="15.75">
      <c r="A161" s="69" t="s">
        <v>16</v>
      </c>
      <c r="B161" s="71">
        <v>923</v>
      </c>
      <c r="C161" s="70" t="s">
        <v>190</v>
      </c>
      <c r="D161" s="146">
        <v>800</v>
      </c>
      <c r="E161" s="48">
        <v>400</v>
      </c>
      <c r="F161" s="48">
        <v>400</v>
      </c>
    </row>
    <row r="162" spans="1:6" ht="47.25">
      <c r="A162" s="37" t="s">
        <v>142</v>
      </c>
      <c r="B162" s="38" t="s">
        <v>143</v>
      </c>
      <c r="C162" s="116"/>
      <c r="D162" s="116"/>
      <c r="E162" s="36">
        <f>E163+E188</f>
        <v>115817.79999999999</v>
      </c>
      <c r="F162" s="36">
        <f>F163+F188</f>
        <v>117373.00000000001</v>
      </c>
    </row>
    <row r="163" spans="1:6" ht="47.25">
      <c r="A163" s="117" t="s">
        <v>112</v>
      </c>
      <c r="B163" s="111" t="s">
        <v>143</v>
      </c>
      <c r="C163" s="111" t="s">
        <v>221</v>
      </c>
      <c r="D163" s="111" t="s">
        <v>0</v>
      </c>
      <c r="E163" s="118">
        <f>E164+E168+E170+E174+E176+E178+E180+E184+E166+E172</f>
        <v>114693.69999999998</v>
      </c>
      <c r="F163" s="118">
        <f>F164+F168+F170+F174+F176+F178+F180+F184+F166+F172</f>
        <v>116248.90000000001</v>
      </c>
    </row>
    <row r="164" spans="1:6" ht="47.25">
      <c r="A164" s="45" t="s">
        <v>69</v>
      </c>
      <c r="B164" s="47" t="s">
        <v>143</v>
      </c>
      <c r="C164" s="47" t="s">
        <v>220</v>
      </c>
      <c r="D164" s="47"/>
      <c r="E164" s="41">
        <f>E165</f>
        <v>25283.7</v>
      </c>
      <c r="F164" s="41">
        <f>F165</f>
        <v>25944.9</v>
      </c>
    </row>
    <row r="165" spans="1:6" ht="63">
      <c r="A165" s="89" t="s">
        <v>17</v>
      </c>
      <c r="B165" s="47" t="s">
        <v>143</v>
      </c>
      <c r="C165" s="47" t="s">
        <v>220</v>
      </c>
      <c r="D165" s="47" t="s">
        <v>18</v>
      </c>
      <c r="E165" s="24">
        <v>25283.7</v>
      </c>
      <c r="F165" s="48">
        <v>25944.9</v>
      </c>
    </row>
    <row r="166" spans="1:6" ht="47.25">
      <c r="A166" s="26" t="s">
        <v>309</v>
      </c>
      <c r="B166" s="47" t="s">
        <v>143</v>
      </c>
      <c r="C166" s="47" t="s">
        <v>327</v>
      </c>
      <c r="D166" s="47"/>
      <c r="E166" s="24">
        <f>E167</f>
        <v>50</v>
      </c>
      <c r="F166" s="188">
        <f>F167</f>
        <v>50</v>
      </c>
    </row>
    <row r="167" spans="1:6" ht="63">
      <c r="A167" s="26" t="s">
        <v>17</v>
      </c>
      <c r="B167" s="47" t="s">
        <v>143</v>
      </c>
      <c r="C167" s="47" t="s">
        <v>327</v>
      </c>
      <c r="D167" s="47" t="s">
        <v>18</v>
      </c>
      <c r="E167" s="24">
        <v>50</v>
      </c>
      <c r="F167" s="48">
        <v>50</v>
      </c>
    </row>
    <row r="168" spans="1:6" ht="47.25">
      <c r="A168" s="45" t="s">
        <v>309</v>
      </c>
      <c r="B168" s="47" t="s">
        <v>143</v>
      </c>
      <c r="C168" s="47" t="s">
        <v>307</v>
      </c>
      <c r="D168" s="47"/>
      <c r="E168" s="24">
        <f>E169</f>
        <v>102.4</v>
      </c>
      <c r="F168" s="24">
        <f>F169</f>
        <v>102.4</v>
      </c>
    </row>
    <row r="169" spans="1:6" ht="63">
      <c r="A169" s="89" t="s">
        <v>17</v>
      </c>
      <c r="B169" s="47" t="s">
        <v>143</v>
      </c>
      <c r="C169" s="47" t="s">
        <v>307</v>
      </c>
      <c r="D169" s="47" t="s">
        <v>18</v>
      </c>
      <c r="E169" s="24">
        <v>102.4</v>
      </c>
      <c r="F169" s="24">
        <v>102.4</v>
      </c>
    </row>
    <row r="170" spans="1:6" ht="47.25">
      <c r="A170" s="45" t="s">
        <v>310</v>
      </c>
      <c r="B170" s="47" t="s">
        <v>143</v>
      </c>
      <c r="C170" s="47" t="s">
        <v>308</v>
      </c>
      <c r="D170" s="47"/>
      <c r="E170" s="24">
        <f>E171</f>
        <v>99.6</v>
      </c>
      <c r="F170" s="24">
        <f>F171</f>
        <v>99.6</v>
      </c>
    </row>
    <row r="171" spans="1:6" ht="63">
      <c r="A171" s="89" t="s">
        <v>17</v>
      </c>
      <c r="B171" s="47" t="s">
        <v>143</v>
      </c>
      <c r="C171" s="47" t="s">
        <v>308</v>
      </c>
      <c r="D171" s="47" t="s">
        <v>18</v>
      </c>
      <c r="E171" s="24">
        <v>99.6</v>
      </c>
      <c r="F171" s="24">
        <v>99.6</v>
      </c>
    </row>
    <row r="172" spans="1:6" ht="110.25">
      <c r="A172" s="26" t="s">
        <v>328</v>
      </c>
      <c r="B172" s="47" t="s">
        <v>143</v>
      </c>
      <c r="C172" s="47" t="s">
        <v>329</v>
      </c>
      <c r="D172" s="47"/>
      <c r="E172" s="24">
        <f>E173</f>
        <v>1950.4</v>
      </c>
      <c r="F172" s="24">
        <f>F173</f>
        <v>0</v>
      </c>
    </row>
    <row r="173" spans="1:6" ht="63">
      <c r="A173" s="88" t="s">
        <v>17</v>
      </c>
      <c r="B173" s="47" t="s">
        <v>143</v>
      </c>
      <c r="C173" s="47" t="s">
        <v>329</v>
      </c>
      <c r="D173" s="47" t="s">
        <v>18</v>
      </c>
      <c r="E173" s="24">
        <v>1950.4</v>
      </c>
      <c r="F173" s="24">
        <v>0</v>
      </c>
    </row>
    <row r="174" spans="1:6" ht="47.25">
      <c r="A174" s="45" t="s">
        <v>71</v>
      </c>
      <c r="B174" s="47" t="s">
        <v>143</v>
      </c>
      <c r="C174" s="47" t="s">
        <v>222</v>
      </c>
      <c r="D174" s="47"/>
      <c r="E174" s="48">
        <f>E175</f>
        <v>40958.7</v>
      </c>
      <c r="F174" s="24">
        <f>F175</f>
        <v>41788.2</v>
      </c>
    </row>
    <row r="175" spans="1:6" ht="63">
      <c r="A175" s="89" t="s">
        <v>17</v>
      </c>
      <c r="B175" s="47" t="s">
        <v>143</v>
      </c>
      <c r="C175" s="47" t="s">
        <v>222</v>
      </c>
      <c r="D175" s="47" t="s">
        <v>18</v>
      </c>
      <c r="E175" s="48">
        <v>40958.7</v>
      </c>
      <c r="F175" s="48">
        <v>41788.2</v>
      </c>
    </row>
    <row r="176" spans="1:6" ht="63">
      <c r="A176" s="45" t="s">
        <v>70</v>
      </c>
      <c r="B176" s="47" t="s">
        <v>143</v>
      </c>
      <c r="C176" s="47" t="s">
        <v>223</v>
      </c>
      <c r="D176" s="47"/>
      <c r="E176" s="48">
        <f>E177</f>
        <v>18335.3</v>
      </c>
      <c r="F176" s="24">
        <f>F177</f>
        <v>20048</v>
      </c>
    </row>
    <row r="177" spans="1:6" ht="63">
      <c r="A177" s="180" t="s">
        <v>17</v>
      </c>
      <c r="B177" s="47" t="s">
        <v>143</v>
      </c>
      <c r="C177" s="47" t="s">
        <v>223</v>
      </c>
      <c r="D177" s="47" t="s">
        <v>18</v>
      </c>
      <c r="E177" s="48">
        <v>18335.3</v>
      </c>
      <c r="F177" s="48">
        <v>20048</v>
      </c>
    </row>
    <row r="178" spans="1:6" ht="31.5">
      <c r="A178" s="45" t="s">
        <v>298</v>
      </c>
      <c r="B178" s="47" t="s">
        <v>143</v>
      </c>
      <c r="C178" s="47" t="s">
        <v>299</v>
      </c>
      <c r="D178" s="47"/>
      <c r="E178" s="48">
        <f>E179</f>
        <v>20</v>
      </c>
      <c r="F178" s="24">
        <f>F179</f>
        <v>20</v>
      </c>
    </row>
    <row r="179" spans="1:6" ht="47.25">
      <c r="A179" s="65" t="s">
        <v>20</v>
      </c>
      <c r="B179" s="47" t="s">
        <v>143</v>
      </c>
      <c r="C179" s="47" t="s">
        <v>299</v>
      </c>
      <c r="D179" s="47" t="s">
        <v>24</v>
      </c>
      <c r="E179" s="48">
        <v>20</v>
      </c>
      <c r="F179" s="48">
        <v>20</v>
      </c>
    </row>
    <row r="180" spans="1:8" ht="31.5">
      <c r="A180" s="45" t="s">
        <v>30</v>
      </c>
      <c r="B180" s="47" t="s">
        <v>143</v>
      </c>
      <c r="C180" s="47" t="s">
        <v>224</v>
      </c>
      <c r="D180" s="47"/>
      <c r="E180" s="24">
        <f>E181+E182+E183</f>
        <v>6562.4</v>
      </c>
      <c r="F180" s="24">
        <f>F181+F182+F183</f>
        <v>6731.1</v>
      </c>
      <c r="G180" s="164"/>
      <c r="H180" s="161"/>
    </row>
    <row r="181" spans="1:8" ht="126">
      <c r="A181" s="26" t="s">
        <v>22</v>
      </c>
      <c r="B181" s="47" t="s">
        <v>143</v>
      </c>
      <c r="C181" s="47" t="s">
        <v>224</v>
      </c>
      <c r="D181" s="47" t="s">
        <v>23</v>
      </c>
      <c r="E181" s="48">
        <v>6365.4</v>
      </c>
      <c r="F181" s="48">
        <v>6365.4</v>
      </c>
      <c r="G181" s="161"/>
      <c r="H181" s="161"/>
    </row>
    <row r="182" spans="1:6" ht="47.25">
      <c r="A182" s="65" t="s">
        <v>20</v>
      </c>
      <c r="B182" s="47" t="s">
        <v>143</v>
      </c>
      <c r="C182" s="47" t="s">
        <v>224</v>
      </c>
      <c r="D182" s="47" t="s">
        <v>15</v>
      </c>
      <c r="E182" s="182">
        <v>172.9</v>
      </c>
      <c r="F182" s="182">
        <v>341.6</v>
      </c>
    </row>
    <row r="183" spans="1:6" ht="15.75">
      <c r="A183" s="65" t="s">
        <v>16</v>
      </c>
      <c r="B183" s="47" t="s">
        <v>143</v>
      </c>
      <c r="C183" s="47" t="s">
        <v>224</v>
      </c>
      <c r="D183" s="47" t="s">
        <v>19</v>
      </c>
      <c r="E183" s="182">
        <v>24.1</v>
      </c>
      <c r="F183" s="182">
        <v>24.1</v>
      </c>
    </row>
    <row r="184" spans="1:6" ht="47.25">
      <c r="A184" s="45" t="s">
        <v>68</v>
      </c>
      <c r="B184" s="47" t="s">
        <v>143</v>
      </c>
      <c r="C184" s="47" t="s">
        <v>225</v>
      </c>
      <c r="D184" s="47"/>
      <c r="E184" s="48">
        <f>E187+E186+E185</f>
        <v>21331.2</v>
      </c>
      <c r="F184" s="48">
        <f>F187+F186+F185</f>
        <v>21464.7</v>
      </c>
    </row>
    <row r="185" spans="1:6" ht="126">
      <c r="A185" s="26" t="s">
        <v>22</v>
      </c>
      <c r="B185" s="47" t="s">
        <v>143</v>
      </c>
      <c r="C185" s="47" t="s">
        <v>225</v>
      </c>
      <c r="D185" s="47" t="s">
        <v>23</v>
      </c>
      <c r="E185" s="48">
        <v>21025</v>
      </c>
      <c r="F185" s="48">
        <v>21025</v>
      </c>
    </row>
    <row r="186" spans="1:6" ht="47.25">
      <c r="A186" s="65" t="s">
        <v>20</v>
      </c>
      <c r="B186" s="47" t="s">
        <v>143</v>
      </c>
      <c r="C186" s="47" t="s">
        <v>225</v>
      </c>
      <c r="D186" s="47" t="s">
        <v>15</v>
      </c>
      <c r="E186" s="48">
        <v>288.9</v>
      </c>
      <c r="F186" s="48">
        <v>422.4</v>
      </c>
    </row>
    <row r="187" spans="1:6" ht="15.75">
      <c r="A187" s="65" t="s">
        <v>16</v>
      </c>
      <c r="B187" s="47" t="s">
        <v>143</v>
      </c>
      <c r="C187" s="47" t="s">
        <v>225</v>
      </c>
      <c r="D187" s="47" t="s">
        <v>19</v>
      </c>
      <c r="E187" s="48">
        <v>17.3</v>
      </c>
      <c r="F187" s="48">
        <v>17.3</v>
      </c>
    </row>
    <row r="188" spans="1:6" ht="31.5">
      <c r="A188" s="110" t="s">
        <v>42</v>
      </c>
      <c r="B188" s="112" t="s">
        <v>144</v>
      </c>
      <c r="C188" s="112" t="s">
        <v>176</v>
      </c>
      <c r="D188" s="112"/>
      <c r="E188" s="113">
        <f>E189</f>
        <v>1124.1</v>
      </c>
      <c r="F188" s="113">
        <f>F189</f>
        <v>1124.1</v>
      </c>
    </row>
    <row r="189" spans="1:6" ht="110.25">
      <c r="A189" s="52" t="s">
        <v>351</v>
      </c>
      <c r="B189" s="47" t="s">
        <v>143</v>
      </c>
      <c r="C189" s="47" t="s">
        <v>344</v>
      </c>
      <c r="D189" s="47"/>
      <c r="E189" s="48">
        <f>E190</f>
        <v>1124.1</v>
      </c>
      <c r="F189" s="48">
        <f>F190</f>
        <v>1124.1</v>
      </c>
    </row>
    <row r="190" spans="1:6" ht="63">
      <c r="A190" s="89" t="s">
        <v>17</v>
      </c>
      <c r="B190" s="47" t="s">
        <v>143</v>
      </c>
      <c r="C190" s="47" t="s">
        <v>344</v>
      </c>
      <c r="D190" s="47" t="s">
        <v>18</v>
      </c>
      <c r="E190" s="48">
        <v>1124.1</v>
      </c>
      <c r="F190" s="48">
        <v>1124.1</v>
      </c>
    </row>
    <row r="191" spans="1:6" ht="63">
      <c r="A191" s="37" t="s">
        <v>145</v>
      </c>
      <c r="B191" s="38" t="s">
        <v>146</v>
      </c>
      <c r="C191" s="116"/>
      <c r="D191" s="127"/>
      <c r="E191" s="36">
        <f>E192+E196</f>
        <v>22900</v>
      </c>
      <c r="F191" s="36">
        <f>F192+F196</f>
        <v>22900</v>
      </c>
    </row>
    <row r="192" spans="1:6" ht="63">
      <c r="A192" s="117" t="s">
        <v>89</v>
      </c>
      <c r="B192" s="112" t="s">
        <v>146</v>
      </c>
      <c r="C192" s="111" t="s">
        <v>278</v>
      </c>
      <c r="D192" s="111" t="s">
        <v>0</v>
      </c>
      <c r="E192" s="118">
        <f aca="true" t="shared" si="0" ref="E192:F194">E193</f>
        <v>500</v>
      </c>
      <c r="F192" s="118">
        <f t="shared" si="0"/>
        <v>500</v>
      </c>
    </row>
    <row r="193" spans="1:6" ht="63">
      <c r="A193" s="147" t="s">
        <v>104</v>
      </c>
      <c r="B193" s="150" t="s">
        <v>146</v>
      </c>
      <c r="C193" s="148" t="s">
        <v>279</v>
      </c>
      <c r="D193" s="148" t="s">
        <v>0</v>
      </c>
      <c r="E193" s="149">
        <f t="shared" si="0"/>
        <v>500</v>
      </c>
      <c r="F193" s="149">
        <f t="shared" si="0"/>
        <v>500</v>
      </c>
    </row>
    <row r="194" spans="1:6" ht="47.25">
      <c r="A194" s="151" t="s">
        <v>93</v>
      </c>
      <c r="B194" s="47" t="s">
        <v>146</v>
      </c>
      <c r="C194" s="152" t="s">
        <v>292</v>
      </c>
      <c r="D194" s="152"/>
      <c r="E194" s="22">
        <f t="shared" si="0"/>
        <v>500</v>
      </c>
      <c r="F194" s="22">
        <f t="shared" si="0"/>
        <v>500</v>
      </c>
    </row>
    <row r="195" spans="1:8" ht="47.25">
      <c r="A195" s="62" t="s">
        <v>20</v>
      </c>
      <c r="B195" s="47" t="s">
        <v>146</v>
      </c>
      <c r="C195" s="152" t="s">
        <v>292</v>
      </c>
      <c r="D195" s="152" t="s">
        <v>15</v>
      </c>
      <c r="E195" s="48">
        <v>500</v>
      </c>
      <c r="F195" s="48">
        <v>500</v>
      </c>
      <c r="G195" s="161"/>
      <c r="H195" s="161"/>
    </row>
    <row r="196" spans="1:8" ht="63">
      <c r="A196" s="117" t="s">
        <v>113</v>
      </c>
      <c r="B196" s="112" t="s">
        <v>146</v>
      </c>
      <c r="C196" s="111" t="s">
        <v>245</v>
      </c>
      <c r="D196" s="111" t="s">
        <v>0</v>
      </c>
      <c r="E196" s="118">
        <f>E197</f>
        <v>22400</v>
      </c>
      <c r="F196" s="118">
        <f>F197</f>
        <v>22400</v>
      </c>
      <c r="G196" s="161"/>
      <c r="H196" s="161"/>
    </row>
    <row r="197" spans="1:6" ht="47.25">
      <c r="A197" s="12" t="s">
        <v>115</v>
      </c>
      <c r="B197" s="119" t="s">
        <v>146</v>
      </c>
      <c r="C197" s="13" t="s">
        <v>248</v>
      </c>
      <c r="D197" s="13" t="s">
        <v>0</v>
      </c>
      <c r="E197" s="14">
        <f>E198+E200+E202+E206</f>
        <v>22400</v>
      </c>
      <c r="F197" s="14">
        <f>F198+F200+F202+F206</f>
        <v>22400</v>
      </c>
    </row>
    <row r="198" spans="1:8" ht="78.75">
      <c r="A198" s="49" t="s">
        <v>78</v>
      </c>
      <c r="B198" s="47" t="s">
        <v>146</v>
      </c>
      <c r="C198" s="47" t="s">
        <v>249</v>
      </c>
      <c r="D198" s="25"/>
      <c r="E198" s="24">
        <f>E199</f>
        <v>2101.7</v>
      </c>
      <c r="F198" s="24">
        <f>F199</f>
        <v>2101.7</v>
      </c>
      <c r="H198" s="162"/>
    </row>
    <row r="199" spans="1:6" ht="47.25">
      <c r="A199" s="50" t="s">
        <v>20</v>
      </c>
      <c r="B199" s="47" t="s">
        <v>146</v>
      </c>
      <c r="C199" s="47" t="s">
        <v>249</v>
      </c>
      <c r="D199" s="47" t="s">
        <v>15</v>
      </c>
      <c r="E199" s="48">
        <v>2101.7</v>
      </c>
      <c r="F199" s="48">
        <v>2101.7</v>
      </c>
    </row>
    <row r="200" spans="1:8" ht="31.5">
      <c r="A200" s="49" t="s">
        <v>25</v>
      </c>
      <c r="B200" s="47" t="s">
        <v>146</v>
      </c>
      <c r="C200" s="47" t="s">
        <v>250</v>
      </c>
      <c r="D200" s="25"/>
      <c r="E200" s="24">
        <f>E201</f>
        <v>200</v>
      </c>
      <c r="F200" s="24">
        <f>F201</f>
        <v>200</v>
      </c>
      <c r="H200" s="162"/>
    </row>
    <row r="201" spans="1:6" ht="47.25">
      <c r="A201" s="50" t="s">
        <v>20</v>
      </c>
      <c r="B201" s="47" t="s">
        <v>146</v>
      </c>
      <c r="C201" s="47" t="s">
        <v>250</v>
      </c>
      <c r="D201" s="47" t="s">
        <v>15</v>
      </c>
      <c r="E201" s="48">
        <v>200</v>
      </c>
      <c r="F201" s="48">
        <v>200</v>
      </c>
    </row>
    <row r="202" spans="1:8" ht="47.25">
      <c r="A202" s="49" t="s">
        <v>21</v>
      </c>
      <c r="B202" s="47" t="s">
        <v>146</v>
      </c>
      <c r="C202" s="47" t="s">
        <v>251</v>
      </c>
      <c r="D202" s="25"/>
      <c r="E202" s="24">
        <f>SUM(E203:E205)</f>
        <v>15915.699999999999</v>
      </c>
      <c r="F202" s="24">
        <f>SUM(F203:F205)</f>
        <v>15915.699999999999</v>
      </c>
      <c r="H202" s="171"/>
    </row>
    <row r="203" spans="1:6" ht="126">
      <c r="A203" s="63" t="s">
        <v>22</v>
      </c>
      <c r="B203" s="47" t="s">
        <v>146</v>
      </c>
      <c r="C203" s="47" t="s">
        <v>251</v>
      </c>
      <c r="D203" s="47" t="s">
        <v>23</v>
      </c>
      <c r="E203" s="48">
        <f>14386.8-10-222.5</f>
        <v>14154.3</v>
      </c>
      <c r="F203" s="48">
        <f>14386.8-10-222.5</f>
        <v>14154.3</v>
      </c>
    </row>
    <row r="204" spans="1:6" ht="47.25">
      <c r="A204" s="50" t="s">
        <v>20</v>
      </c>
      <c r="B204" s="47" t="s">
        <v>146</v>
      </c>
      <c r="C204" s="47" t="s">
        <v>251</v>
      </c>
      <c r="D204" s="47" t="s">
        <v>15</v>
      </c>
      <c r="E204" s="48">
        <f>1513.9+10+222.5</f>
        <v>1746.4</v>
      </c>
      <c r="F204" s="48">
        <f>1513.9+10+222.5</f>
        <v>1746.4</v>
      </c>
    </row>
    <row r="205" spans="1:6" ht="15.75">
      <c r="A205" s="50" t="s">
        <v>16</v>
      </c>
      <c r="B205" s="47" t="s">
        <v>146</v>
      </c>
      <c r="C205" s="47" t="s">
        <v>251</v>
      </c>
      <c r="D205" s="47" t="s">
        <v>19</v>
      </c>
      <c r="E205" s="48">
        <v>15</v>
      </c>
      <c r="F205" s="48">
        <v>15</v>
      </c>
    </row>
    <row r="206" spans="1:6" ht="47.25">
      <c r="A206" s="49" t="s">
        <v>26</v>
      </c>
      <c r="B206" s="47" t="s">
        <v>146</v>
      </c>
      <c r="C206" s="47" t="s">
        <v>252</v>
      </c>
      <c r="D206" s="25"/>
      <c r="E206" s="24">
        <f>E208+E209+E207</f>
        <v>4182.6</v>
      </c>
      <c r="F206" s="24">
        <f>F208+F209+F207</f>
        <v>4182.6</v>
      </c>
    </row>
    <row r="207" spans="1:6" ht="126">
      <c r="A207" s="49" t="s">
        <v>22</v>
      </c>
      <c r="B207" s="47" t="s">
        <v>146</v>
      </c>
      <c r="C207" s="47" t="s">
        <v>252</v>
      </c>
      <c r="D207" s="25" t="s">
        <v>23</v>
      </c>
      <c r="E207" s="24">
        <v>729.8</v>
      </c>
      <c r="F207" s="24">
        <v>729.8</v>
      </c>
    </row>
    <row r="208" spans="1:8" ht="47.25">
      <c r="A208" s="50" t="s">
        <v>20</v>
      </c>
      <c r="B208" s="47" t="s">
        <v>146</v>
      </c>
      <c r="C208" s="47" t="s">
        <v>252</v>
      </c>
      <c r="D208" s="47" t="s">
        <v>15</v>
      </c>
      <c r="E208" s="48">
        <v>2772.8</v>
      </c>
      <c r="F208" s="48">
        <v>2772.8</v>
      </c>
      <c r="H208" s="162"/>
    </row>
    <row r="209" spans="1:6" ht="15.75">
      <c r="A209" s="87" t="s">
        <v>16</v>
      </c>
      <c r="B209" s="47" t="s">
        <v>146</v>
      </c>
      <c r="C209" s="47" t="s">
        <v>252</v>
      </c>
      <c r="D209" s="47" t="s">
        <v>19</v>
      </c>
      <c r="E209" s="48">
        <v>680</v>
      </c>
      <c r="F209" s="48">
        <v>680</v>
      </c>
    </row>
    <row r="210" spans="1:6" ht="47.25">
      <c r="A210" s="37" t="s">
        <v>147</v>
      </c>
      <c r="B210" s="38" t="s">
        <v>148</v>
      </c>
      <c r="C210" s="128"/>
      <c r="D210" s="128"/>
      <c r="E210" s="36">
        <f>E211+E254</f>
        <v>1009005.8999999999</v>
      </c>
      <c r="F210" s="36">
        <f>F211+F254</f>
        <v>1013552.5</v>
      </c>
    </row>
    <row r="211" spans="1:6" ht="47.25">
      <c r="A211" s="117" t="s">
        <v>108</v>
      </c>
      <c r="B211" s="112" t="s">
        <v>148</v>
      </c>
      <c r="C211" s="111" t="s">
        <v>192</v>
      </c>
      <c r="D211" s="111" t="s">
        <v>0</v>
      </c>
      <c r="E211" s="130">
        <f>E212+E222+E235+E246+E240</f>
        <v>1006079.7</v>
      </c>
      <c r="F211" s="130">
        <f>F212+F222+F235+F246+F240</f>
        <v>1010509.3</v>
      </c>
    </row>
    <row r="212" spans="1:6" ht="47.25">
      <c r="A212" s="12" t="s">
        <v>149</v>
      </c>
      <c r="B212" s="129" t="s">
        <v>148</v>
      </c>
      <c r="C212" s="13" t="s">
        <v>193</v>
      </c>
      <c r="D212" s="13" t="s">
        <v>0</v>
      </c>
      <c r="E212" s="153">
        <f>E213+E215+E217+E220</f>
        <v>369655.1</v>
      </c>
      <c r="F212" s="153">
        <f>F213+F215+F217+F220</f>
        <v>371575</v>
      </c>
    </row>
    <row r="213" spans="1:6" ht="47.25">
      <c r="A213" s="27" t="s">
        <v>36</v>
      </c>
      <c r="B213" s="25" t="s">
        <v>148</v>
      </c>
      <c r="C213" s="25" t="s">
        <v>191</v>
      </c>
      <c r="D213" s="25"/>
      <c r="E213" s="41">
        <f>E214</f>
        <v>63044.6</v>
      </c>
      <c r="F213" s="41">
        <f>F214</f>
        <v>64518.8</v>
      </c>
    </row>
    <row r="214" spans="1:9" ht="63">
      <c r="A214" s="45" t="s">
        <v>17</v>
      </c>
      <c r="B214" s="47" t="s">
        <v>148</v>
      </c>
      <c r="C214" s="47" t="s">
        <v>191</v>
      </c>
      <c r="D214" s="47" t="s">
        <v>18</v>
      </c>
      <c r="E214" s="48">
        <v>63044.6</v>
      </c>
      <c r="F214" s="48">
        <v>64518.8</v>
      </c>
      <c r="G214">
        <f>'2017 год Приложение  5'!E294+'2017 год Приложение  5'!E310+'2017 год Приложение  5'!E327</f>
        <v>196992.09999999998</v>
      </c>
      <c r="H214" s="161">
        <f>E214+E224+E237</f>
        <v>185127.2</v>
      </c>
      <c r="I214" s="161">
        <f>F214+F224+F237</f>
        <v>187840.8</v>
      </c>
    </row>
    <row r="215" spans="1:8" ht="78.75">
      <c r="A215" s="45" t="s">
        <v>96</v>
      </c>
      <c r="B215" s="47" t="s">
        <v>148</v>
      </c>
      <c r="C215" s="47" t="s">
        <v>195</v>
      </c>
      <c r="D215" s="47"/>
      <c r="E215" s="10">
        <f>E216</f>
        <v>281124.8</v>
      </c>
      <c r="F215" s="10">
        <f>F216</f>
        <v>281124.8</v>
      </c>
      <c r="G215" s="161">
        <f>E215+E226</f>
        <v>707048.1</v>
      </c>
      <c r="H215" s="161">
        <f>F215+F226</f>
        <v>707048.1</v>
      </c>
    </row>
    <row r="216" spans="1:6" ht="63">
      <c r="A216" s="45" t="s">
        <v>17</v>
      </c>
      <c r="B216" s="47" t="s">
        <v>148</v>
      </c>
      <c r="C216" s="47" t="s">
        <v>195</v>
      </c>
      <c r="D216" s="47" t="s">
        <v>18</v>
      </c>
      <c r="E216" s="48">
        <v>281124.8</v>
      </c>
      <c r="F216" s="48">
        <v>281124.8</v>
      </c>
    </row>
    <row r="217" spans="1:6" ht="141.75">
      <c r="A217" s="45" t="s">
        <v>95</v>
      </c>
      <c r="B217" s="47" t="s">
        <v>148</v>
      </c>
      <c r="C217" s="47" t="s">
        <v>196</v>
      </c>
      <c r="D217" s="47"/>
      <c r="E217" s="10">
        <f>E218+E219</f>
        <v>23645.7</v>
      </c>
      <c r="F217" s="10">
        <f>F218+F219</f>
        <v>24091.399999999998</v>
      </c>
    </row>
    <row r="218" spans="1:6" ht="31.5">
      <c r="A218" s="45" t="s">
        <v>38</v>
      </c>
      <c r="B218" s="47" t="s">
        <v>148</v>
      </c>
      <c r="C218" s="47" t="s">
        <v>196</v>
      </c>
      <c r="D218" s="47" t="s">
        <v>24</v>
      </c>
      <c r="E218" s="48">
        <v>398.9</v>
      </c>
      <c r="F218" s="48">
        <v>407.8</v>
      </c>
    </row>
    <row r="219" spans="1:6" ht="63">
      <c r="A219" s="27" t="s">
        <v>17</v>
      </c>
      <c r="B219" s="25" t="s">
        <v>148</v>
      </c>
      <c r="C219" s="25" t="s">
        <v>196</v>
      </c>
      <c r="D219" s="25" t="s">
        <v>18</v>
      </c>
      <c r="E219" s="48">
        <v>23246.8</v>
      </c>
      <c r="F219" s="48">
        <v>23683.6</v>
      </c>
    </row>
    <row r="220" spans="1:6" ht="173.25">
      <c r="A220" s="65" t="s">
        <v>358</v>
      </c>
      <c r="B220" s="47" t="s">
        <v>148</v>
      </c>
      <c r="C220" s="47" t="s">
        <v>197</v>
      </c>
      <c r="D220" s="47"/>
      <c r="E220" s="41">
        <f>E221</f>
        <v>1840</v>
      </c>
      <c r="F220" s="41">
        <f>F221</f>
        <v>1840</v>
      </c>
    </row>
    <row r="221" spans="1:6" ht="31.5">
      <c r="A221" s="45" t="s">
        <v>38</v>
      </c>
      <c r="B221" s="47" t="s">
        <v>148</v>
      </c>
      <c r="C221" s="47" t="s">
        <v>197</v>
      </c>
      <c r="D221" s="47" t="s">
        <v>24</v>
      </c>
      <c r="E221" s="48">
        <v>1840</v>
      </c>
      <c r="F221" s="48">
        <v>1840</v>
      </c>
    </row>
    <row r="222" spans="1:6" ht="47.25">
      <c r="A222" s="12" t="s">
        <v>109</v>
      </c>
      <c r="B222" s="129" t="s">
        <v>148</v>
      </c>
      <c r="C222" s="13" t="s">
        <v>198</v>
      </c>
      <c r="D222" s="13" t="s">
        <v>0</v>
      </c>
      <c r="E222" s="153">
        <f>E223+E231+E233+E225+E227+E229</f>
        <v>546767</v>
      </c>
      <c r="F222" s="153">
        <f>F223+F231+F233+F225+F227+F229</f>
        <v>548644.7999999999</v>
      </c>
    </row>
    <row r="223" spans="1:6" ht="47.25">
      <c r="A223" s="45" t="s">
        <v>36</v>
      </c>
      <c r="B223" s="47" t="s">
        <v>148</v>
      </c>
      <c r="C223" s="47" t="s">
        <v>199</v>
      </c>
      <c r="D223" s="47"/>
      <c r="E223" s="41">
        <f>E224</f>
        <v>96033.4</v>
      </c>
      <c r="F223" s="41">
        <f>F224</f>
        <v>97152.7</v>
      </c>
    </row>
    <row r="224" spans="1:6" ht="63">
      <c r="A224" s="45" t="s">
        <v>17</v>
      </c>
      <c r="B224" s="47" t="s">
        <v>148</v>
      </c>
      <c r="C224" s="47" t="s">
        <v>199</v>
      </c>
      <c r="D224" s="47" t="s">
        <v>18</v>
      </c>
      <c r="E224" s="48">
        <v>96033.4</v>
      </c>
      <c r="F224" s="48">
        <v>97152.7</v>
      </c>
    </row>
    <row r="225" spans="1:8" ht="92.25" customHeight="1">
      <c r="A225" s="45" t="s">
        <v>96</v>
      </c>
      <c r="B225" s="47" t="s">
        <v>148</v>
      </c>
      <c r="C225" s="47" t="s">
        <v>201</v>
      </c>
      <c r="D225" s="47"/>
      <c r="E225" s="41">
        <f>E226</f>
        <v>425923.3</v>
      </c>
      <c r="F225" s="41">
        <f>F226</f>
        <v>425923.3</v>
      </c>
      <c r="H225" s="178"/>
    </row>
    <row r="226" spans="1:8" ht="63">
      <c r="A226" s="45" t="s">
        <v>17</v>
      </c>
      <c r="B226" s="47" t="s">
        <v>148</v>
      </c>
      <c r="C226" s="47" t="s">
        <v>201</v>
      </c>
      <c r="D226" s="47" t="s">
        <v>18</v>
      </c>
      <c r="E226" s="48">
        <v>425923.3</v>
      </c>
      <c r="F226" s="48">
        <v>425923.3</v>
      </c>
      <c r="G226" s="161"/>
      <c r="H226" s="161"/>
    </row>
    <row r="227" spans="1:8" ht="94.5">
      <c r="A227" s="45" t="s">
        <v>165</v>
      </c>
      <c r="B227" s="47" t="s">
        <v>148</v>
      </c>
      <c r="C227" s="47" t="s">
        <v>325</v>
      </c>
      <c r="D227" s="47"/>
      <c r="E227" s="48">
        <f>E228</f>
        <v>0</v>
      </c>
      <c r="F227" s="48">
        <f>F228</f>
        <v>0</v>
      </c>
      <c r="G227" s="161">
        <v>20530.3</v>
      </c>
      <c r="H227" s="161">
        <v>21281.2</v>
      </c>
    </row>
    <row r="228" spans="1:8" ht="63">
      <c r="A228" s="45" t="s">
        <v>17</v>
      </c>
      <c r="B228" s="47" t="s">
        <v>148</v>
      </c>
      <c r="C228" s="47" t="s">
        <v>325</v>
      </c>
      <c r="D228" s="47" t="s">
        <v>18</v>
      </c>
      <c r="E228" s="48">
        <f>20719.3-189-20530.3</f>
        <v>0</v>
      </c>
      <c r="F228" s="48">
        <f>21476.4-195.2-21281.2</f>
        <v>0</v>
      </c>
      <c r="G228" s="161"/>
      <c r="H228" s="161"/>
    </row>
    <row r="229" spans="1:8" ht="94.5">
      <c r="A229" s="45" t="s">
        <v>165</v>
      </c>
      <c r="B229" s="47" t="s">
        <v>148</v>
      </c>
      <c r="C229" s="32" t="s">
        <v>326</v>
      </c>
      <c r="D229" s="47"/>
      <c r="E229" s="48">
        <f>E230</f>
        <v>20739.6</v>
      </c>
      <c r="F229" s="48">
        <f>F230</f>
        <v>21498.100000000002</v>
      </c>
      <c r="G229" s="161"/>
      <c r="H229" s="161"/>
    </row>
    <row r="230" spans="1:8" ht="63">
      <c r="A230" s="45" t="s">
        <v>17</v>
      </c>
      <c r="B230" s="47" t="s">
        <v>148</v>
      </c>
      <c r="C230" s="32" t="s">
        <v>326</v>
      </c>
      <c r="D230" s="47" t="s">
        <v>18</v>
      </c>
      <c r="E230" s="48">
        <f>209.3+20530.3</f>
        <v>20739.6</v>
      </c>
      <c r="F230" s="48">
        <f>216.9+21281.2</f>
        <v>21498.100000000002</v>
      </c>
      <c r="G230" s="161"/>
      <c r="H230" s="161"/>
    </row>
    <row r="231" spans="1:8" ht="110.25">
      <c r="A231" s="45" t="s">
        <v>150</v>
      </c>
      <c r="B231" s="47" t="s">
        <v>148</v>
      </c>
      <c r="C231" s="47" t="s">
        <v>200</v>
      </c>
      <c r="D231" s="47"/>
      <c r="E231" s="41">
        <f>E232</f>
        <v>18.7</v>
      </c>
      <c r="F231" s="41">
        <f>F232</f>
        <v>18.7</v>
      </c>
      <c r="G231" s="161"/>
      <c r="H231" s="161"/>
    </row>
    <row r="232" spans="1:6" ht="31.5">
      <c r="A232" s="45" t="s">
        <v>38</v>
      </c>
      <c r="B232" s="47" t="s">
        <v>148</v>
      </c>
      <c r="C232" s="47" t="s">
        <v>200</v>
      </c>
      <c r="D232" s="47" t="s">
        <v>24</v>
      </c>
      <c r="E232" s="48">
        <v>18.7</v>
      </c>
      <c r="F232" s="48">
        <v>18.7</v>
      </c>
    </row>
    <row r="233" spans="1:6" ht="173.25">
      <c r="A233" s="65" t="s">
        <v>358</v>
      </c>
      <c r="B233" s="47" t="s">
        <v>148</v>
      </c>
      <c r="C233" s="47" t="s">
        <v>202</v>
      </c>
      <c r="D233" s="47"/>
      <c r="E233" s="41">
        <f>E234</f>
        <v>4052</v>
      </c>
      <c r="F233" s="41">
        <f>F234</f>
        <v>4052</v>
      </c>
    </row>
    <row r="234" spans="1:6" ht="31.5">
      <c r="A234" s="45" t="s">
        <v>38</v>
      </c>
      <c r="B234" s="47" t="s">
        <v>148</v>
      </c>
      <c r="C234" s="47" t="s">
        <v>202</v>
      </c>
      <c r="D234" s="47" t="s">
        <v>24</v>
      </c>
      <c r="E234" s="48">
        <v>4052</v>
      </c>
      <c r="F234" s="48">
        <v>4052</v>
      </c>
    </row>
    <row r="235" spans="1:6" ht="31.5">
      <c r="A235" s="12" t="s">
        <v>110</v>
      </c>
      <c r="B235" s="129" t="s">
        <v>148</v>
      </c>
      <c r="C235" s="13" t="s">
        <v>203</v>
      </c>
      <c r="D235" s="13" t="s">
        <v>0</v>
      </c>
      <c r="E235" s="153">
        <f>E236+E238</f>
        <v>26184.2</v>
      </c>
      <c r="F235" s="153">
        <f>F236+F238</f>
        <v>26304.3</v>
      </c>
    </row>
    <row r="236" spans="1:6" ht="47.25">
      <c r="A236" s="45" t="s">
        <v>36</v>
      </c>
      <c r="B236" s="47" t="s">
        <v>148</v>
      </c>
      <c r="C236" s="47" t="s">
        <v>204</v>
      </c>
      <c r="D236" s="47"/>
      <c r="E236" s="41">
        <f>E237</f>
        <v>26049.2</v>
      </c>
      <c r="F236" s="41">
        <f>F237</f>
        <v>26169.3</v>
      </c>
    </row>
    <row r="237" spans="1:8" ht="63">
      <c r="A237" s="45" t="s">
        <v>17</v>
      </c>
      <c r="B237" s="47" t="s">
        <v>148</v>
      </c>
      <c r="C237" s="47" t="s">
        <v>204</v>
      </c>
      <c r="D237" s="47" t="s">
        <v>18</v>
      </c>
      <c r="E237" s="48">
        <v>26049.2</v>
      </c>
      <c r="F237" s="48">
        <v>26169.3</v>
      </c>
      <c r="H237" s="161"/>
    </row>
    <row r="238" spans="1:8" ht="173.25">
      <c r="A238" s="65" t="s">
        <v>358</v>
      </c>
      <c r="B238" s="47" t="s">
        <v>148</v>
      </c>
      <c r="C238" s="47" t="s">
        <v>205</v>
      </c>
      <c r="D238" s="47"/>
      <c r="E238" s="41">
        <f>E239</f>
        <v>135</v>
      </c>
      <c r="F238" s="41">
        <f>F239</f>
        <v>135</v>
      </c>
      <c r="H238" s="162"/>
    </row>
    <row r="239" spans="1:6" ht="31.5">
      <c r="A239" s="45" t="s">
        <v>38</v>
      </c>
      <c r="B239" s="47" t="s">
        <v>148</v>
      </c>
      <c r="C239" s="47" t="s">
        <v>205</v>
      </c>
      <c r="D239" s="47" t="s">
        <v>24</v>
      </c>
      <c r="E239" s="48">
        <v>135</v>
      </c>
      <c r="F239" s="48">
        <v>135</v>
      </c>
    </row>
    <row r="240" spans="1:6" ht="47.25">
      <c r="A240" s="12" t="s">
        <v>111</v>
      </c>
      <c r="B240" s="129" t="s">
        <v>148</v>
      </c>
      <c r="C240" s="13" t="s">
        <v>213</v>
      </c>
      <c r="D240" s="13" t="s">
        <v>0</v>
      </c>
      <c r="E240" s="14">
        <f>E243+E241</f>
        <v>5655.299999999999</v>
      </c>
      <c r="F240" s="14">
        <f>F243+F241</f>
        <v>5790.9</v>
      </c>
    </row>
    <row r="241" spans="1:6" ht="31.5">
      <c r="A241" s="45" t="s">
        <v>168</v>
      </c>
      <c r="B241" s="40" t="s">
        <v>148</v>
      </c>
      <c r="C241" s="25" t="s">
        <v>323</v>
      </c>
      <c r="D241" s="40"/>
      <c r="E241" s="48">
        <f>E242</f>
        <v>0</v>
      </c>
      <c r="F241" s="48">
        <f>F242</f>
        <v>0</v>
      </c>
    </row>
    <row r="242" spans="1:7" ht="63">
      <c r="A242" s="96" t="s">
        <v>17</v>
      </c>
      <c r="B242" s="40" t="s">
        <v>148</v>
      </c>
      <c r="C242" s="25" t="s">
        <v>323</v>
      </c>
      <c r="D242" s="40" t="s">
        <v>18</v>
      </c>
      <c r="E242" s="48">
        <f>2258.6+6.8-2265.4</f>
        <v>0</v>
      </c>
      <c r="F242" s="48">
        <f>2258.6+6.8-2265.4</f>
        <v>0</v>
      </c>
      <c r="G242">
        <v>2265.4</v>
      </c>
    </row>
    <row r="243" spans="1:6" ht="47.25">
      <c r="A243" s="45" t="s">
        <v>324</v>
      </c>
      <c r="B243" s="47" t="s">
        <v>148</v>
      </c>
      <c r="C243" s="47" t="s">
        <v>306</v>
      </c>
      <c r="D243" s="47"/>
      <c r="E243" s="48">
        <f>E244+E245</f>
        <v>5655.299999999999</v>
      </c>
      <c r="F243" s="48">
        <f>F244+F245</f>
        <v>5790.9</v>
      </c>
    </row>
    <row r="244" spans="1:6" ht="47.25">
      <c r="A244" s="45" t="s">
        <v>20</v>
      </c>
      <c r="B244" s="47" t="s">
        <v>148</v>
      </c>
      <c r="C244" s="47" t="s">
        <v>306</v>
      </c>
      <c r="D244" s="47" t="s">
        <v>15</v>
      </c>
      <c r="E244" s="48">
        <v>574.4</v>
      </c>
      <c r="F244" s="48">
        <v>710</v>
      </c>
    </row>
    <row r="245" spans="1:6" ht="63">
      <c r="A245" s="96" t="s">
        <v>17</v>
      </c>
      <c r="B245" s="47" t="s">
        <v>148</v>
      </c>
      <c r="C245" s="47" t="s">
        <v>306</v>
      </c>
      <c r="D245" s="47" t="s">
        <v>18</v>
      </c>
      <c r="E245" s="48">
        <f>2815.5+2265.4</f>
        <v>5080.9</v>
      </c>
      <c r="F245" s="48">
        <f>2815.5+2265.4</f>
        <v>5080.9</v>
      </c>
    </row>
    <row r="246" spans="1:6" ht="47.25">
      <c r="A246" s="12" t="s">
        <v>159</v>
      </c>
      <c r="B246" s="129" t="s">
        <v>148</v>
      </c>
      <c r="C246" s="13" t="s">
        <v>206</v>
      </c>
      <c r="D246" s="13" t="s">
        <v>0</v>
      </c>
      <c r="E246" s="154">
        <f>E247+E251</f>
        <v>57818.100000000006</v>
      </c>
      <c r="F246" s="154">
        <f>F247+F251</f>
        <v>58194.3</v>
      </c>
    </row>
    <row r="247" spans="1:6" ht="47.25">
      <c r="A247" s="45" t="s">
        <v>21</v>
      </c>
      <c r="B247" s="47" t="s">
        <v>148</v>
      </c>
      <c r="C247" s="47" t="s">
        <v>207</v>
      </c>
      <c r="D247" s="47"/>
      <c r="E247" s="42">
        <f>E248+E249+E250</f>
        <v>30056.3</v>
      </c>
      <c r="F247" s="42">
        <f>F248+F249+F250</f>
        <v>30287.7</v>
      </c>
    </row>
    <row r="248" spans="1:6" ht="126">
      <c r="A248" s="45" t="s">
        <v>22</v>
      </c>
      <c r="B248" s="47" t="s">
        <v>148</v>
      </c>
      <c r="C248" s="47" t="s">
        <v>207</v>
      </c>
      <c r="D248" s="47" t="s">
        <v>23</v>
      </c>
      <c r="E248" s="48">
        <v>25979.4</v>
      </c>
      <c r="F248" s="48">
        <v>26059.4</v>
      </c>
    </row>
    <row r="249" spans="1:6" ht="47.25">
      <c r="A249" s="45" t="s">
        <v>20</v>
      </c>
      <c r="B249" s="47" t="s">
        <v>148</v>
      </c>
      <c r="C249" s="47" t="s">
        <v>207</v>
      </c>
      <c r="D249" s="47" t="s">
        <v>15</v>
      </c>
      <c r="E249" s="48">
        <v>3872.6</v>
      </c>
      <c r="F249" s="48">
        <v>4024</v>
      </c>
    </row>
    <row r="250" spans="1:6" ht="15.75">
      <c r="A250" s="91" t="s">
        <v>16</v>
      </c>
      <c r="B250" s="47" t="s">
        <v>148</v>
      </c>
      <c r="C250" s="47" t="s">
        <v>207</v>
      </c>
      <c r="D250" s="47" t="s">
        <v>19</v>
      </c>
      <c r="E250" s="48">
        <v>204.3</v>
      </c>
      <c r="F250" s="48">
        <v>204.3</v>
      </c>
    </row>
    <row r="251" spans="1:6" ht="47.25">
      <c r="A251" s="45" t="s">
        <v>41</v>
      </c>
      <c r="B251" s="47" t="s">
        <v>148</v>
      </c>
      <c r="C251" s="47" t="s">
        <v>208</v>
      </c>
      <c r="D251" s="47"/>
      <c r="E251" s="42">
        <f>E252+E253</f>
        <v>27761.800000000003</v>
      </c>
      <c r="F251" s="42">
        <f>F252+F253</f>
        <v>27906.600000000002</v>
      </c>
    </row>
    <row r="252" spans="1:6" ht="126">
      <c r="A252" s="45" t="s">
        <v>22</v>
      </c>
      <c r="B252" s="47" t="s">
        <v>148</v>
      </c>
      <c r="C252" s="47" t="s">
        <v>208</v>
      </c>
      <c r="D252" s="47" t="s">
        <v>23</v>
      </c>
      <c r="E252" s="48">
        <v>26484.4</v>
      </c>
      <c r="F252" s="48">
        <v>26544.4</v>
      </c>
    </row>
    <row r="253" spans="1:6" ht="47.25">
      <c r="A253" s="45" t="s">
        <v>20</v>
      </c>
      <c r="B253" s="47" t="s">
        <v>148</v>
      </c>
      <c r="C253" s="47" t="s">
        <v>208</v>
      </c>
      <c r="D253" s="47" t="s">
        <v>15</v>
      </c>
      <c r="E253" s="48">
        <v>1277.4</v>
      </c>
      <c r="F253" s="48">
        <v>1362.2</v>
      </c>
    </row>
    <row r="254" spans="1:6" ht="47.25">
      <c r="A254" s="110" t="s">
        <v>120</v>
      </c>
      <c r="B254" s="111" t="s">
        <v>148</v>
      </c>
      <c r="C254" s="112" t="s">
        <v>268</v>
      </c>
      <c r="D254" s="112"/>
      <c r="E254" s="113">
        <f aca="true" t="shared" si="1" ref="E254:F256">E255</f>
        <v>2926.2</v>
      </c>
      <c r="F254" s="113">
        <f t="shared" si="1"/>
        <v>3043.2</v>
      </c>
    </row>
    <row r="255" spans="1:6" ht="78.75">
      <c r="A255" s="12" t="s">
        <v>122</v>
      </c>
      <c r="B255" s="129" t="s">
        <v>148</v>
      </c>
      <c r="C255" s="13" t="s">
        <v>217</v>
      </c>
      <c r="D255" s="13"/>
      <c r="E255" s="154">
        <f t="shared" si="1"/>
        <v>2926.2</v>
      </c>
      <c r="F255" s="154">
        <f t="shared" si="1"/>
        <v>3043.2</v>
      </c>
    </row>
    <row r="256" spans="1:6" ht="141.75">
      <c r="A256" s="46" t="s">
        <v>151</v>
      </c>
      <c r="B256" s="32" t="s">
        <v>148</v>
      </c>
      <c r="C256" s="192" t="s">
        <v>272</v>
      </c>
      <c r="D256" s="47"/>
      <c r="E256" s="48">
        <f t="shared" si="1"/>
        <v>2926.2</v>
      </c>
      <c r="F256" s="48">
        <f t="shared" si="1"/>
        <v>3043.2</v>
      </c>
    </row>
    <row r="257" spans="1:6" ht="31.5">
      <c r="A257" s="46" t="s">
        <v>38</v>
      </c>
      <c r="B257" s="32" t="s">
        <v>148</v>
      </c>
      <c r="C257" s="192" t="s">
        <v>272</v>
      </c>
      <c r="D257" s="47" t="s">
        <v>24</v>
      </c>
      <c r="E257" s="48">
        <v>2926.2</v>
      </c>
      <c r="F257" s="48">
        <v>3043.2</v>
      </c>
    </row>
    <row r="258" spans="1:6" ht="47.25">
      <c r="A258" s="37" t="s">
        <v>152</v>
      </c>
      <c r="B258" s="38" t="s">
        <v>153</v>
      </c>
      <c r="C258" s="116"/>
      <c r="D258" s="127"/>
      <c r="E258" s="36">
        <f>E259+E265</f>
        <v>81065.2</v>
      </c>
      <c r="F258" s="36">
        <f>F259+F265</f>
        <v>99156.4</v>
      </c>
    </row>
    <row r="259" spans="1:6" ht="63">
      <c r="A259" s="117" t="s">
        <v>113</v>
      </c>
      <c r="B259" s="131" t="s">
        <v>153</v>
      </c>
      <c r="C259" s="111" t="s">
        <v>245</v>
      </c>
      <c r="D259" s="111" t="s">
        <v>0</v>
      </c>
      <c r="E259" s="118">
        <f>E260</f>
        <v>18308</v>
      </c>
      <c r="F259" s="118">
        <f>F260</f>
        <v>18308</v>
      </c>
    </row>
    <row r="260" spans="1:6" ht="63">
      <c r="A260" s="12" t="s">
        <v>114</v>
      </c>
      <c r="B260" s="119" t="s">
        <v>153</v>
      </c>
      <c r="C260" s="13" t="s">
        <v>246</v>
      </c>
      <c r="D260" s="13" t="s">
        <v>0</v>
      </c>
      <c r="E260" s="14">
        <f>E261</f>
        <v>18308</v>
      </c>
      <c r="F260" s="14">
        <f>F261</f>
        <v>18308</v>
      </c>
    </row>
    <row r="261" spans="1:6" ht="47.25">
      <c r="A261" s="141" t="s">
        <v>21</v>
      </c>
      <c r="B261" s="47" t="s">
        <v>153</v>
      </c>
      <c r="C261" s="47" t="s">
        <v>247</v>
      </c>
      <c r="D261" s="25"/>
      <c r="E261" s="24">
        <f>SUM(E262:E264)</f>
        <v>18308</v>
      </c>
      <c r="F261" s="24">
        <f>SUM(F262:F264)</f>
        <v>18308</v>
      </c>
    </row>
    <row r="262" spans="1:6" ht="126">
      <c r="A262" s="63" t="s">
        <v>22</v>
      </c>
      <c r="B262" s="47" t="s">
        <v>153</v>
      </c>
      <c r="C262" s="47" t="s">
        <v>247</v>
      </c>
      <c r="D262" s="47" t="s">
        <v>23</v>
      </c>
      <c r="E262" s="24">
        <f>17654.2-692</f>
        <v>16962.2</v>
      </c>
      <c r="F262" s="24">
        <f>17654.2-692</f>
        <v>16962.2</v>
      </c>
    </row>
    <row r="263" spans="1:6" ht="47.25">
      <c r="A263" s="50" t="s">
        <v>20</v>
      </c>
      <c r="B263" s="47" t="s">
        <v>153</v>
      </c>
      <c r="C263" s="47" t="s">
        <v>247</v>
      </c>
      <c r="D263" s="47" t="s">
        <v>15</v>
      </c>
      <c r="E263" s="24">
        <v>1315.5</v>
      </c>
      <c r="F263" s="24">
        <v>1315.8</v>
      </c>
    </row>
    <row r="264" spans="1:8" ht="15.75">
      <c r="A264" s="91" t="s">
        <v>16</v>
      </c>
      <c r="B264" s="47" t="s">
        <v>153</v>
      </c>
      <c r="C264" s="47" t="s">
        <v>247</v>
      </c>
      <c r="D264" s="47" t="s">
        <v>19</v>
      </c>
      <c r="E264" s="24">
        <v>30.3</v>
      </c>
      <c r="F264" s="24">
        <v>30</v>
      </c>
      <c r="G264" s="161"/>
      <c r="H264" s="161"/>
    </row>
    <row r="265" spans="1:6" ht="31.5">
      <c r="A265" s="110" t="s">
        <v>42</v>
      </c>
      <c r="B265" s="112" t="s">
        <v>153</v>
      </c>
      <c r="C265" s="112" t="s">
        <v>176</v>
      </c>
      <c r="D265" s="112" t="s">
        <v>0</v>
      </c>
      <c r="E265" s="113">
        <f>E266+E268+E270+E272+E274+E276+E278+E284+E280+E282</f>
        <v>62757.2</v>
      </c>
      <c r="F265" s="113">
        <f>F266+F268+F270+F272+F274+F276+F278+F284+F280+F282</f>
        <v>80848.4</v>
      </c>
    </row>
    <row r="266" spans="1:6" ht="63">
      <c r="A266" s="97" t="s">
        <v>64</v>
      </c>
      <c r="B266" s="47" t="s">
        <v>153</v>
      </c>
      <c r="C266" s="47" t="s">
        <v>174</v>
      </c>
      <c r="D266" s="25"/>
      <c r="E266" s="48">
        <f>E267</f>
        <v>1167.8999999999999</v>
      </c>
      <c r="F266" s="48">
        <f>F267</f>
        <v>1167.8999999999999</v>
      </c>
    </row>
    <row r="267" spans="1:6" ht="15.75">
      <c r="A267" s="51" t="s">
        <v>58</v>
      </c>
      <c r="B267" s="47" t="s">
        <v>153</v>
      </c>
      <c r="C267" s="47" t="s">
        <v>174</v>
      </c>
      <c r="D267" s="47" t="s">
        <v>59</v>
      </c>
      <c r="E267" s="48">
        <f>1157.3+10.6</f>
        <v>1167.8999999999999</v>
      </c>
      <c r="F267" s="48">
        <f>1157.3+10.6</f>
        <v>1167.8999999999999</v>
      </c>
    </row>
    <row r="268" spans="1:6" ht="94.5">
      <c r="A268" s="98" t="s">
        <v>63</v>
      </c>
      <c r="B268" s="47" t="s">
        <v>153</v>
      </c>
      <c r="C268" s="47" t="s">
        <v>175</v>
      </c>
      <c r="D268" s="25"/>
      <c r="E268" s="48">
        <f>E269</f>
        <v>133.2</v>
      </c>
      <c r="F268" s="48">
        <f>F269</f>
        <v>133.2</v>
      </c>
    </row>
    <row r="269" spans="1:6" ht="15.75">
      <c r="A269" s="51" t="s">
        <v>58</v>
      </c>
      <c r="B269" s="47" t="s">
        <v>153</v>
      </c>
      <c r="C269" s="47" t="s">
        <v>175</v>
      </c>
      <c r="D269" s="47" t="s">
        <v>59</v>
      </c>
      <c r="E269" s="48">
        <v>133.2</v>
      </c>
      <c r="F269" s="48">
        <v>133.2</v>
      </c>
    </row>
    <row r="270" spans="1:6" ht="157.5">
      <c r="A270" s="103" t="s">
        <v>352</v>
      </c>
      <c r="B270" s="47" t="s">
        <v>153</v>
      </c>
      <c r="C270" s="57" t="s">
        <v>179</v>
      </c>
      <c r="D270" s="58"/>
      <c r="E270" s="54">
        <f>E271</f>
        <v>3</v>
      </c>
      <c r="F270" s="54">
        <f>F271</f>
        <v>3</v>
      </c>
    </row>
    <row r="271" spans="1:6" ht="47.25">
      <c r="A271" s="62" t="s">
        <v>20</v>
      </c>
      <c r="B271" s="47" t="s">
        <v>153</v>
      </c>
      <c r="C271" s="57" t="s">
        <v>179</v>
      </c>
      <c r="D271" s="58">
        <v>200</v>
      </c>
      <c r="E271" s="48">
        <v>3</v>
      </c>
      <c r="F271" s="48">
        <v>3</v>
      </c>
    </row>
    <row r="272" spans="1:6" ht="315">
      <c r="A272" s="99" t="s">
        <v>353</v>
      </c>
      <c r="B272" s="47" t="s">
        <v>153</v>
      </c>
      <c r="C272" s="132" t="s">
        <v>180</v>
      </c>
      <c r="D272" s="133"/>
      <c r="E272" s="54">
        <f>E273</f>
        <v>3</v>
      </c>
      <c r="F272" s="54">
        <f>F273</f>
        <v>3</v>
      </c>
    </row>
    <row r="273" spans="1:6" ht="47.25">
      <c r="A273" s="62" t="s">
        <v>20</v>
      </c>
      <c r="B273" s="47" t="s">
        <v>153</v>
      </c>
      <c r="C273" s="132" t="s">
        <v>180</v>
      </c>
      <c r="D273" s="134">
        <v>200</v>
      </c>
      <c r="E273" s="48">
        <v>3</v>
      </c>
      <c r="F273" s="48">
        <v>3</v>
      </c>
    </row>
    <row r="274" spans="1:6" ht="47.25">
      <c r="A274" s="26" t="s">
        <v>60</v>
      </c>
      <c r="B274" s="47" t="s">
        <v>153</v>
      </c>
      <c r="C274" s="132" t="s">
        <v>181</v>
      </c>
      <c r="D274" s="55"/>
      <c r="E274" s="54">
        <f>E275</f>
        <v>1600.3</v>
      </c>
      <c r="F274" s="54">
        <f>F275</f>
        <v>1578.7</v>
      </c>
    </row>
    <row r="275" spans="1:6" ht="15.75">
      <c r="A275" s="52" t="s">
        <v>58</v>
      </c>
      <c r="B275" s="47" t="s">
        <v>153</v>
      </c>
      <c r="C275" s="132" t="s">
        <v>181</v>
      </c>
      <c r="D275" s="47" t="s">
        <v>59</v>
      </c>
      <c r="E275" s="54">
        <v>1600.3</v>
      </c>
      <c r="F275" s="54">
        <v>1578.7</v>
      </c>
    </row>
    <row r="276" spans="1:6" ht="180">
      <c r="A276" s="100" t="s">
        <v>354</v>
      </c>
      <c r="B276" s="47" t="s">
        <v>153</v>
      </c>
      <c r="C276" s="132" t="s">
        <v>182</v>
      </c>
      <c r="D276" s="56"/>
      <c r="E276" s="54">
        <f>E277</f>
        <v>178.2</v>
      </c>
      <c r="F276" s="54">
        <f>F277</f>
        <v>178.2</v>
      </c>
    </row>
    <row r="277" spans="1:8" ht="15.75">
      <c r="A277" s="52" t="s">
        <v>58</v>
      </c>
      <c r="B277" s="47" t="s">
        <v>153</v>
      </c>
      <c r="C277" s="132" t="s">
        <v>182</v>
      </c>
      <c r="D277" s="47" t="s">
        <v>59</v>
      </c>
      <c r="E277" s="48">
        <f>226-47.8</f>
        <v>178.2</v>
      </c>
      <c r="F277" s="48">
        <f>226-47.8</f>
        <v>178.2</v>
      </c>
      <c r="G277" s="161"/>
      <c r="H277" s="161"/>
    </row>
    <row r="278" spans="1:6" ht="225">
      <c r="A278" s="173" t="s">
        <v>348</v>
      </c>
      <c r="B278" s="47" t="s">
        <v>153</v>
      </c>
      <c r="C278" s="132" t="s">
        <v>183</v>
      </c>
      <c r="D278" s="56"/>
      <c r="E278" s="54">
        <f>E279</f>
        <v>7</v>
      </c>
      <c r="F278" s="54">
        <f>F279</f>
        <v>7</v>
      </c>
    </row>
    <row r="279" spans="1:6" ht="47.25">
      <c r="A279" s="52" t="s">
        <v>20</v>
      </c>
      <c r="B279" s="47" t="s">
        <v>153</v>
      </c>
      <c r="C279" s="132" t="s">
        <v>183</v>
      </c>
      <c r="D279" s="47" t="s">
        <v>15</v>
      </c>
      <c r="E279" s="48">
        <v>7</v>
      </c>
      <c r="F279" s="48">
        <v>7</v>
      </c>
    </row>
    <row r="280" spans="1:6" ht="63">
      <c r="A280" s="26" t="s">
        <v>154</v>
      </c>
      <c r="B280" s="47" t="s">
        <v>153</v>
      </c>
      <c r="C280" s="47" t="s">
        <v>177</v>
      </c>
      <c r="D280" s="47" t="s">
        <v>0</v>
      </c>
      <c r="E280" s="54">
        <f>E281</f>
        <v>3500</v>
      </c>
      <c r="F280" s="54">
        <f>F281</f>
        <v>3400</v>
      </c>
    </row>
    <row r="281" spans="1:6" ht="15.75">
      <c r="A281" s="52" t="s">
        <v>58</v>
      </c>
      <c r="B281" s="47" t="s">
        <v>153</v>
      </c>
      <c r="C281" s="47" t="s">
        <v>177</v>
      </c>
      <c r="D281" s="47" t="s">
        <v>59</v>
      </c>
      <c r="E281" s="54">
        <v>3500</v>
      </c>
      <c r="F281" s="54">
        <v>3400</v>
      </c>
    </row>
    <row r="282" spans="1:6" ht="47.25">
      <c r="A282" s="98" t="s">
        <v>61</v>
      </c>
      <c r="B282" s="47" t="s">
        <v>153</v>
      </c>
      <c r="C282" s="47" t="s">
        <v>178</v>
      </c>
      <c r="D282" s="55"/>
      <c r="E282" s="54">
        <f>E283</f>
        <v>18591.6</v>
      </c>
      <c r="F282" s="54">
        <f>F283</f>
        <v>17924.4</v>
      </c>
    </row>
    <row r="283" spans="1:6" ht="15.75">
      <c r="A283" s="52" t="s">
        <v>58</v>
      </c>
      <c r="B283" s="47" t="s">
        <v>153</v>
      </c>
      <c r="C283" s="47" t="s">
        <v>178</v>
      </c>
      <c r="D283" s="47" t="s">
        <v>59</v>
      </c>
      <c r="E283" s="48">
        <v>18591.6</v>
      </c>
      <c r="F283" s="48">
        <v>17924.4</v>
      </c>
    </row>
    <row r="284" spans="1:6" ht="31.5">
      <c r="A284" s="140" t="s">
        <v>62</v>
      </c>
      <c r="B284" s="47" t="s">
        <v>153</v>
      </c>
      <c r="C284" s="17" t="s">
        <v>184</v>
      </c>
      <c r="D284" s="156"/>
      <c r="E284" s="76">
        <f>E285</f>
        <v>37573</v>
      </c>
      <c r="F284" s="76">
        <f>F285</f>
        <v>56453</v>
      </c>
    </row>
    <row r="285" spans="1:6" ht="15.75">
      <c r="A285" s="49" t="s">
        <v>16</v>
      </c>
      <c r="B285" s="47" t="s">
        <v>153</v>
      </c>
      <c r="C285" s="17" t="s">
        <v>184</v>
      </c>
      <c r="D285" s="157">
        <v>800</v>
      </c>
      <c r="E285" s="48">
        <f>17573+20000</f>
        <v>37573</v>
      </c>
      <c r="F285" s="48">
        <f>36453+20000</f>
        <v>56453</v>
      </c>
    </row>
  </sheetData>
  <sheetProtection/>
  <mergeCells count="9">
    <mergeCell ref="C2:F2"/>
    <mergeCell ref="C1:F1"/>
    <mergeCell ref="C4:F4"/>
    <mergeCell ref="C5:F5"/>
    <mergeCell ref="A7:F7"/>
    <mergeCell ref="A9:A10"/>
    <mergeCell ref="B9:B10"/>
    <mergeCell ref="C9:C10"/>
    <mergeCell ref="D9:D10"/>
  </mergeCells>
  <printOptions/>
  <pageMargins left="0.7" right="0.7" top="0.75" bottom="0.75" header="0.3" footer="0.3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Руслан Валентинович</dc:creator>
  <cp:keywords/>
  <dc:description>POI HSSF rep:2.31.10.166</dc:description>
  <cp:lastModifiedBy>Администратор</cp:lastModifiedBy>
  <cp:lastPrinted>2017-03-02T13:44:16Z</cp:lastPrinted>
  <dcterms:created xsi:type="dcterms:W3CDTF">2013-10-14T07:03:00Z</dcterms:created>
  <dcterms:modified xsi:type="dcterms:W3CDTF">2017-03-06T11:43:14Z</dcterms:modified>
  <cp:category/>
  <cp:version/>
  <cp:contentType/>
  <cp:contentStatus/>
</cp:coreProperties>
</file>