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0" windowWidth="14940" windowHeight="7890" activeTab="0"/>
  </bookViews>
  <sheets>
    <sheet name="РЗ" sheetId="1" r:id="rId1"/>
  </sheets>
  <definedNames>
    <definedName name="_xlnm.Print_Area" localSheetId="0">'РЗ'!$A$1:$F$58</definedName>
  </definedNames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<sst xmlns="http://schemas.openxmlformats.org/spreadsheetml/2006/main" count="53" uniqueCount="53">
  <si>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</si>
  <si>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</si>
  <si>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</si>
  <si>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</si>
  <si>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</si>
  <si>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</si>
  <si>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</si>
  <si>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</si>
  <si>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</si>
  <si>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</si>
  <si>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</si>
  <si>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</si>
  <si>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</si>
  <si>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</si>
  <si>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</si>
  <si>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</si>
  <si>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</si>
  <si>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</si>
  <si>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04</t>
  </si>
  <si>
    <t>08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</si>
  <si>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</si>
  <si>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</si>
  <si>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</si>
  <si>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</si>
  <si>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</si>
  <si>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</si>
  <si>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</si>
  <si>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</si>
  <si>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</si>
  <si>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</si>
  <si>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</si>
  <si>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</si>
  <si>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</si>
  <si>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</si>
  <si>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</si>
  <si>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</si>
  <si>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</si>
  <si>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</si>
  <si>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</si>
  <si>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</si>
  <si>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</si>
  <si>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Межбюджетные трансферты бюджетам субьектов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</si>
  <si>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</si>
  <si>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</si>
  <si>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2017 год</t>
  </si>
  <si>
    <t>2018 год</t>
  </si>
  <si>
    <t>2019 год</t>
  </si>
  <si>
    <t>Дополнительное образование детей</t>
  </si>
  <si>
    <t>Резервные фонды</t>
  </si>
  <si>
    <t>Условно утверждаемые (утвержденные) расходы</t>
  </si>
  <si>
    <t>-</t>
  </si>
  <si>
    <t>РАСПРЕДЕЛЕНИЕ БЮДЖЕТНЫХ АССИГНОВАНИЙ ПРОЕКТА БЮДЖЕТА МУНИЦИПАЛЬНОГО ОБРАЗОВАНИЯ МУНИЦИПАЛЬНОГО РАЙОНА  "ПЕЧОРА" ПО РАЗДЕЛАМ И ПОДРАЗДЕЛАМ  КЛАССИФИКАЦИИ РАСХОДОВ БЮДЖЕТОВ</t>
  </si>
  <si>
    <t>Приложение  к пояснительной записке                         к проекту решения Совета муниципального района "Печора" "О бюджете муниципального образования муниципального района «Печора» на 2017 год и плановый период 2018 и 2019 годов"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</si>
</sst>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  <numFmt numFmtId="194" formatCode="00"/>
    <numFmt numFmtId="195" formatCode="_-* #,##0.0_р_._-;\-\ #,##0.0_р_._-;_-* &quot;-&quot;_р_._-;_-@_-"/>
    <numFmt numFmtId="196" formatCode="_-* #,##0.00_р_._-;\-\ #,##0.00_р_._-;_-* &quot;-&quot;_р_._-;_-@_-"/>
    <numFmt numFmtId="197" formatCode="_-* #,##0.0_р_._-;\-* #,##0.0_р_._-;_-* &quot;-&quot;?_р_._-;_-@_-"/>
  </numFmts>
  <fonts count="46">
    <font>
      <sz val="10"/>
      <name val="Arial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 CYR"/>
      <family val="1"/>
    </font>
    <font>
      <b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197" fontId="0" fillId="0" borderId="0" xfId="0" applyNumberFormat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81" fontId="0" fillId="0" borderId="0" xfId="0" applyNumberFormat="1" applyAlignment="1">
      <alignment/>
    </xf>
    <xf numFmtId="0" fontId="8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9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195" fontId="0" fillId="33" borderId="0" xfId="0" applyNumberFormat="1" applyFill="1" applyAlignment="1">
      <alignment/>
    </xf>
    <xf numFmtId="194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wrapText="1"/>
    </xf>
    <xf numFmtId="194" fontId="7" fillId="33" borderId="10" xfId="0" applyNumberFormat="1" applyFont="1" applyFill="1" applyBorder="1" applyAlignment="1">
      <alignment vertical="top"/>
    </xf>
    <xf numFmtId="195" fontId="7" fillId="33" borderId="10" xfId="0" applyNumberFormat="1" applyFont="1" applyFill="1" applyBorder="1" applyAlignment="1">
      <alignment vertical="top"/>
    </xf>
    <xf numFmtId="194" fontId="1" fillId="33" borderId="10" xfId="0" applyNumberFormat="1" applyFont="1" applyFill="1" applyBorder="1" applyAlignment="1">
      <alignment vertical="top"/>
    </xf>
    <xf numFmtId="195" fontId="1" fillId="33" borderId="10" xfId="0" applyNumberFormat="1" applyFont="1" applyFill="1" applyBorder="1" applyAlignment="1">
      <alignment vertical="top"/>
    </xf>
    <xf numFmtId="194" fontId="7" fillId="33" borderId="10" xfId="0" applyNumberFormat="1" applyFont="1" applyFill="1" applyBorder="1" applyAlignment="1">
      <alignment horizontal="center" vertical="center" wrapText="1"/>
    </xf>
    <xf numFmtId="195" fontId="7" fillId="33" borderId="10" xfId="0" applyNumberFormat="1" applyFont="1" applyFill="1" applyBorder="1" applyAlignment="1">
      <alignment horizontal="left" vertical="top" indent="1"/>
    </xf>
    <xf numFmtId="194" fontId="1" fillId="33" borderId="10" xfId="0" applyNumberFormat="1" applyFont="1" applyFill="1" applyBorder="1" applyAlignment="1">
      <alignment horizontal="center" vertical="center" wrapText="1"/>
    </xf>
    <xf numFmtId="195" fontId="1" fillId="33" borderId="10" xfId="0" applyNumberFormat="1" applyFont="1" applyFill="1" applyBorder="1" applyAlignment="1">
      <alignment vertical="center"/>
    </xf>
    <xf numFmtId="196" fontId="1" fillId="33" borderId="10" xfId="0" applyNumberFormat="1" applyFont="1" applyFill="1" applyBorder="1" applyAlignment="1">
      <alignment vertical="center"/>
    </xf>
    <xf numFmtId="196" fontId="1" fillId="33" borderId="10" xfId="0" applyNumberFormat="1" applyFont="1" applyFill="1" applyBorder="1" applyAlignment="1">
      <alignment horizontal="center" vertical="center"/>
    </xf>
    <xf numFmtId="195" fontId="7" fillId="33" borderId="10" xfId="0" applyNumberFormat="1" applyFont="1" applyFill="1" applyBorder="1" applyAlignment="1">
      <alignment vertical="center"/>
    </xf>
    <xf numFmtId="194" fontId="7" fillId="33" borderId="10" xfId="0" applyNumberFormat="1" applyFont="1" applyFill="1" applyBorder="1" applyAlignment="1">
      <alignment horizontal="center" vertical="center" wrapText="1"/>
    </xf>
    <xf numFmtId="195" fontId="7" fillId="33" borderId="10" xfId="0" applyNumberFormat="1" applyFont="1" applyFill="1" applyBorder="1" applyAlignment="1">
      <alignment vertical="center"/>
    </xf>
    <xf numFmtId="194" fontId="1" fillId="33" borderId="10" xfId="0" applyNumberFormat="1" applyFont="1" applyFill="1" applyBorder="1" applyAlignment="1">
      <alignment horizontal="center" vertical="center" wrapText="1"/>
    </xf>
    <xf numFmtId="195" fontId="1" fillId="33" borderId="10" xfId="0" applyNumberFormat="1" applyFont="1" applyFill="1" applyBorder="1" applyAlignment="1">
      <alignment vertical="center"/>
    </xf>
    <xf numFmtId="196" fontId="1" fillId="33" borderId="10" xfId="0" applyNumberFormat="1" applyFont="1" applyFill="1" applyBorder="1" applyAlignment="1">
      <alignment vertical="center"/>
    </xf>
    <xf numFmtId="195" fontId="1" fillId="33" borderId="10" xfId="0" applyNumberFormat="1" applyFont="1" applyFill="1" applyBorder="1" applyAlignment="1">
      <alignment vertical="center"/>
    </xf>
    <xf numFmtId="195" fontId="7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zoomScalePageLayoutView="0" workbookViewId="0" topLeftCell="A1">
      <selection activeCell="G6" sqref="G6:I10"/>
    </sheetView>
  </sheetViews>
  <sheetFormatPr defaultColWidth="9.140625" defaultRowHeight="12.75"/>
  <cols>
    <col min="1" max="1" width="63.140625" style="0" customWidth="1"/>
    <col min="2" max="3" width="9.140625" style="20" customWidth="1"/>
    <col min="4" max="4" width="16.7109375" style="20" customWidth="1"/>
    <col min="5" max="5" width="16.00390625" style="20" customWidth="1"/>
    <col min="6" max="6" width="15.421875" style="20" customWidth="1"/>
    <col min="7" max="7" width="13.57421875" style="0" bestFit="1" customWidth="1"/>
    <col min="8" max="8" width="12.421875" style="0" customWidth="1"/>
    <col min="9" max="9" width="13.140625" style="0" customWidth="1"/>
  </cols>
  <sheetData>
    <row r="1" spans="1:6" ht="69.75" customHeight="1">
      <c r="A1" s="15"/>
      <c r="B1" s="17"/>
      <c r="C1" s="17"/>
      <c r="D1" s="46" t="s">
        <v>52</v>
      </c>
      <c r="E1" s="46"/>
      <c r="F1" s="46"/>
    </row>
    <row r="2" spans="1:5" ht="15">
      <c r="A2" s="4"/>
      <c r="B2" s="18"/>
      <c r="C2" s="18"/>
      <c r="D2" s="19"/>
      <c r="E2" s="19"/>
    </row>
    <row r="3" spans="1:6" ht="54" customHeight="1">
      <c r="A3" s="45" t="s">
        <v>51</v>
      </c>
      <c r="B3" s="45"/>
      <c r="C3" s="45"/>
      <c r="D3" s="45"/>
      <c r="E3" s="45"/>
      <c r="F3" s="45"/>
    </row>
    <row r="4" spans="1:6" ht="15.75">
      <c r="A4" s="5"/>
      <c r="B4" s="21"/>
      <c r="C4" s="22"/>
      <c r="D4" s="19"/>
      <c r="E4" s="19"/>
      <c r="F4" s="23"/>
    </row>
    <row r="5" spans="1:6" ht="15.75">
      <c r="A5" s="6" t="s">
        <v>0</v>
      </c>
      <c r="B5" s="24" t="s">
        <v>1</v>
      </c>
      <c r="C5" s="25" t="s">
        <v>2</v>
      </c>
      <c r="D5" s="26" t="s">
        <v>44</v>
      </c>
      <c r="E5" s="26" t="s">
        <v>45</v>
      </c>
      <c r="F5" s="26" t="s">
        <v>46</v>
      </c>
    </row>
    <row r="6" spans="1:9" ht="15.75">
      <c r="A6" s="7" t="s">
        <v>3</v>
      </c>
      <c r="B6" s="27"/>
      <c r="C6" s="27"/>
      <c r="D6" s="28">
        <f>D8+D15+D18+D23+D29+D35+D42+D46+D51+D54</f>
        <v>1549837.2999999998</v>
      </c>
      <c r="E6" s="28">
        <f>E8+E15+E18+E23+E29+E35+E42+E46+E51+E54+E57</f>
        <v>1491088.7999999998</v>
      </c>
      <c r="F6" s="28">
        <f>F8+F15+F18+F23+F29+F35+F42+F46+F51+F54+F57</f>
        <v>1516465.9000000001</v>
      </c>
      <c r="G6" s="13"/>
      <c r="H6" s="16"/>
      <c r="I6" s="16"/>
    </row>
    <row r="7" spans="1:9" ht="15.75">
      <c r="A7" s="8"/>
      <c r="B7" s="29"/>
      <c r="C7" s="29"/>
      <c r="D7" s="30"/>
      <c r="E7" s="30"/>
      <c r="F7" s="30"/>
      <c r="G7" s="13"/>
      <c r="H7" s="13"/>
      <c r="I7" s="13"/>
    </row>
    <row r="8" spans="1:6" ht="15.75">
      <c r="A8" s="9" t="s">
        <v>4</v>
      </c>
      <c r="B8" s="31">
        <v>1</v>
      </c>
      <c r="C8" s="31"/>
      <c r="D8" s="32">
        <f>SUM(D9:D13)</f>
        <v>154791</v>
      </c>
      <c r="E8" s="32">
        <f>SUM(E9:E13)</f>
        <v>161849.30000000002</v>
      </c>
      <c r="F8" s="32">
        <f>SUM(F9:F13)</f>
        <v>162263.30000000002</v>
      </c>
    </row>
    <row r="9" spans="1:6" ht="47.25">
      <c r="A9" s="10" t="s">
        <v>5</v>
      </c>
      <c r="B9" s="33">
        <v>1</v>
      </c>
      <c r="C9" s="33">
        <v>3</v>
      </c>
      <c r="D9" s="34">
        <v>500</v>
      </c>
      <c r="E9" s="35">
        <v>500</v>
      </c>
      <c r="F9" s="35">
        <v>500</v>
      </c>
    </row>
    <row r="10" spans="1:6" ht="47.25">
      <c r="A10" s="10" t="s">
        <v>6</v>
      </c>
      <c r="B10" s="33">
        <v>1</v>
      </c>
      <c r="C10" s="33">
        <v>4</v>
      </c>
      <c r="D10" s="34">
        <f>150+200+97563.8-7835.3+47.8+100.8+70.6+671.6+70.7+50+700+235+100+17+33-1470</f>
        <v>90705.00000000001</v>
      </c>
      <c r="E10" s="35">
        <f>150+150+96287.8-7835.3+47.8+100.8+70.6+671.6+70.7+50+400+100+17+33</f>
        <v>90314.00000000001</v>
      </c>
      <c r="F10" s="35">
        <f>150+150+96287.8-7835.3+47.8+100.8+70.6+671.6+70.7+50+400+100+17+33</f>
        <v>90314.00000000001</v>
      </c>
    </row>
    <row r="11" spans="1:6" ht="47.25">
      <c r="A11" s="11" t="s">
        <v>7</v>
      </c>
      <c r="B11" s="33">
        <v>1</v>
      </c>
      <c r="C11" s="33">
        <v>6</v>
      </c>
      <c r="D11" s="34">
        <f>19000+1157.1+2342.9+3+3+7-692</f>
        <v>21821</v>
      </c>
      <c r="E11" s="35">
        <f>19000+1157.1+2342.9+3+3+7-692</f>
        <v>21821</v>
      </c>
      <c r="F11" s="35">
        <f>19000+1157.1+2342.9+3+3+7-692</f>
        <v>21821</v>
      </c>
    </row>
    <row r="12" spans="1:6" ht="15.75">
      <c r="A12" s="11" t="s">
        <v>48</v>
      </c>
      <c r="B12" s="33">
        <v>1</v>
      </c>
      <c r="C12" s="33">
        <v>11</v>
      </c>
      <c r="D12" s="34">
        <v>400</v>
      </c>
      <c r="E12" s="35">
        <v>400</v>
      </c>
      <c r="F12" s="35">
        <v>400</v>
      </c>
    </row>
    <row r="13" spans="1:6" ht="15.75">
      <c r="A13" s="10" t="s">
        <v>8</v>
      </c>
      <c r="B13" s="33">
        <v>1</v>
      </c>
      <c r="C13" s="33">
        <v>13</v>
      </c>
      <c r="D13" s="34">
        <f>50+2092+200+15915.7+4182.6+1400+80+20+26421.3+133.2+178.2+692-10000</f>
        <v>41365</v>
      </c>
      <c r="E13" s="36">
        <f>2101.7+200+15915.7+4182.6+60+80+20+22550.9+133.2+178.2+692+2700</f>
        <v>48814.299999999996</v>
      </c>
      <c r="F13" s="36">
        <f>2101.7+200+15915.7+4182.6+60+80+20+25664.9+133.2+178.2+692</f>
        <v>49228.299999999996</v>
      </c>
    </row>
    <row r="14" spans="1:6" ht="15.75">
      <c r="A14" s="10"/>
      <c r="B14" s="33"/>
      <c r="C14" s="33"/>
      <c r="D14" s="34"/>
      <c r="E14" s="34"/>
      <c r="F14" s="34"/>
    </row>
    <row r="15" spans="1:6" ht="15.75">
      <c r="A15" s="9" t="s">
        <v>9</v>
      </c>
      <c r="B15" s="31">
        <v>2</v>
      </c>
      <c r="C15" s="31"/>
      <c r="D15" s="37">
        <f>D16</f>
        <v>1167.8999999999999</v>
      </c>
      <c r="E15" s="37">
        <f>E16</f>
        <v>1167.8999999999999</v>
      </c>
      <c r="F15" s="37">
        <f>F16</f>
        <v>1167.8999999999999</v>
      </c>
    </row>
    <row r="16" spans="1:6" ht="15.75">
      <c r="A16" s="10" t="s">
        <v>10</v>
      </c>
      <c r="B16" s="33">
        <v>2</v>
      </c>
      <c r="C16" s="33">
        <v>3</v>
      </c>
      <c r="D16" s="34">
        <f>1157.3+10.6</f>
        <v>1167.8999999999999</v>
      </c>
      <c r="E16" s="34">
        <f>1157.3+10.6</f>
        <v>1167.8999999999999</v>
      </c>
      <c r="F16" s="34">
        <f>1157.3+10.6</f>
        <v>1167.8999999999999</v>
      </c>
    </row>
    <row r="17" spans="1:6" ht="15.75">
      <c r="A17" s="10"/>
      <c r="B17" s="33"/>
      <c r="C17" s="33"/>
      <c r="D17" s="34"/>
      <c r="E17" s="34"/>
      <c r="F17" s="34"/>
    </row>
    <row r="18" spans="1:6" ht="31.5">
      <c r="A18" s="9" t="s">
        <v>11</v>
      </c>
      <c r="B18" s="31">
        <v>3</v>
      </c>
      <c r="C18" s="31"/>
      <c r="D18" s="37">
        <f>SUM(D19:D21)</f>
        <v>12942.5</v>
      </c>
      <c r="E18" s="37">
        <f>SUM(E19:E21)</f>
        <v>12540</v>
      </c>
      <c r="F18" s="37">
        <f>SUM(F19:F21)</f>
        <v>12540</v>
      </c>
    </row>
    <row r="19" spans="1:6" ht="15.75">
      <c r="A19" s="10" t="s">
        <v>12</v>
      </c>
      <c r="B19" s="33">
        <v>3</v>
      </c>
      <c r="C19" s="33">
        <v>2</v>
      </c>
      <c r="D19" s="34">
        <f>29+40+70+40+373.5</f>
        <v>552.5</v>
      </c>
      <c r="E19" s="34">
        <f>40+70+40</f>
        <v>150</v>
      </c>
      <c r="F19" s="34">
        <f>40+70+40</f>
        <v>150</v>
      </c>
    </row>
    <row r="20" spans="1:6" ht="31.5">
      <c r="A20" s="3" t="s">
        <v>13</v>
      </c>
      <c r="B20" s="33">
        <v>3</v>
      </c>
      <c r="C20" s="33">
        <v>9</v>
      </c>
      <c r="D20" s="34">
        <f>12385</f>
        <v>12385</v>
      </c>
      <c r="E20" s="34">
        <v>12385</v>
      </c>
      <c r="F20" s="34">
        <v>12385</v>
      </c>
    </row>
    <row r="21" spans="1:6" ht="31.5">
      <c r="A21" s="3" t="s">
        <v>14</v>
      </c>
      <c r="B21" s="33">
        <v>3</v>
      </c>
      <c r="C21" s="33">
        <v>14</v>
      </c>
      <c r="D21" s="34">
        <f>5+373.5-373.5</f>
        <v>5</v>
      </c>
      <c r="E21" s="34">
        <v>5</v>
      </c>
      <c r="F21" s="34">
        <v>5</v>
      </c>
    </row>
    <row r="22" spans="1:6" ht="15.75">
      <c r="A22" s="10"/>
      <c r="B22" s="33"/>
      <c r="C22" s="33"/>
      <c r="D22" s="34"/>
      <c r="E22" s="34"/>
      <c r="F22" s="34"/>
    </row>
    <row r="23" spans="1:6" ht="15.75">
      <c r="A23" s="9" t="s">
        <v>15</v>
      </c>
      <c r="B23" s="31">
        <v>4</v>
      </c>
      <c r="C23" s="31"/>
      <c r="D23" s="37">
        <f>SUM(D24:D27)</f>
        <v>32581.4</v>
      </c>
      <c r="E23" s="37">
        <f>SUM(E24:E27)</f>
        <v>15342.199999999999</v>
      </c>
      <c r="F23" s="37">
        <f>SUM(F24:F27)</f>
        <v>16120.9</v>
      </c>
    </row>
    <row r="24" spans="1:6" ht="15.75">
      <c r="A24" s="12" t="s">
        <v>16</v>
      </c>
      <c r="B24" s="33">
        <v>4</v>
      </c>
      <c r="C24" s="33">
        <v>5</v>
      </c>
      <c r="D24" s="34">
        <v>120</v>
      </c>
      <c r="E24" s="34">
        <v>120</v>
      </c>
      <c r="F24" s="34">
        <v>120</v>
      </c>
    </row>
    <row r="25" spans="1:6" ht="15.75">
      <c r="A25" s="10" t="s">
        <v>17</v>
      </c>
      <c r="B25" s="33" t="s">
        <v>18</v>
      </c>
      <c r="C25" s="33" t="s">
        <v>19</v>
      </c>
      <c r="D25" s="34">
        <f>300</f>
        <v>300</v>
      </c>
      <c r="E25" s="34">
        <v>300</v>
      </c>
      <c r="F25" s="34">
        <v>300</v>
      </c>
    </row>
    <row r="26" spans="1:6" ht="15.75">
      <c r="A26" s="10" t="s">
        <v>20</v>
      </c>
      <c r="B26" s="33">
        <v>4</v>
      </c>
      <c r="C26" s="33">
        <v>9</v>
      </c>
      <c r="D26" s="34">
        <f>921.4+2520.9+582.2+239.3+958.9+13616.2+2311.2+4450-3043</f>
        <v>22557.100000000002</v>
      </c>
      <c r="E26" s="34">
        <f>921.4+582.2+239.3+958.9+2311.2+4450-3140.6</f>
        <v>6322.4</v>
      </c>
      <c r="F26" s="34">
        <f>921.4+582.2+239.3+958.9+2313.2+4450-2372.5</f>
        <v>7092.5</v>
      </c>
    </row>
    <row r="27" spans="1:6" ht="15.75">
      <c r="A27" s="10" t="s">
        <v>21</v>
      </c>
      <c r="B27" s="33">
        <v>4</v>
      </c>
      <c r="C27" s="33">
        <v>12</v>
      </c>
      <c r="D27" s="34">
        <f>1857+530+3568.4+1000+4485.9-100-1737</f>
        <v>9604.3</v>
      </c>
      <c r="E27" s="34">
        <f>1857+3568.4+3851.4-677</f>
        <v>8599.8</v>
      </c>
      <c r="F27" s="34">
        <f>1857+3568.4+3860-677</f>
        <v>8608.4</v>
      </c>
    </row>
    <row r="28" spans="1:6" ht="15.75">
      <c r="A28" s="10"/>
      <c r="B28" s="33"/>
      <c r="C28" s="33"/>
      <c r="D28" s="34"/>
      <c r="E28" s="34"/>
      <c r="F28" s="34"/>
    </row>
    <row r="29" spans="1:6" ht="15.75">
      <c r="A29" s="9" t="s">
        <v>22</v>
      </c>
      <c r="B29" s="31">
        <v>5</v>
      </c>
      <c r="C29" s="31"/>
      <c r="D29" s="37">
        <f>SUM(D30:D33)</f>
        <v>79767.7</v>
      </c>
      <c r="E29" s="37">
        <f>SUM(E30:E33)</f>
        <v>28412.7</v>
      </c>
      <c r="F29" s="37">
        <f>SUM(F30:F33)</f>
        <v>28412.7</v>
      </c>
    </row>
    <row r="30" spans="1:6" ht="15.75">
      <c r="A30" s="10" t="s">
        <v>23</v>
      </c>
      <c r="B30" s="33">
        <v>5</v>
      </c>
      <c r="C30" s="33">
        <v>1</v>
      </c>
      <c r="D30" s="34">
        <f>9734+150+3734.7+24384.4+300</f>
        <v>38303.100000000006</v>
      </c>
      <c r="E30" s="34">
        <f>4830+500</f>
        <v>5330</v>
      </c>
      <c r="F30" s="34">
        <f>4830+500</f>
        <v>5330</v>
      </c>
    </row>
    <row r="31" spans="1:6" ht="15.75">
      <c r="A31" s="10" t="s">
        <v>24</v>
      </c>
      <c r="B31" s="33">
        <v>5</v>
      </c>
      <c r="C31" s="33">
        <v>2</v>
      </c>
      <c r="D31" s="34">
        <f>10000+780+20007</f>
        <v>30787</v>
      </c>
      <c r="E31" s="34">
        <f>11830+677</f>
        <v>12507</v>
      </c>
      <c r="F31" s="34">
        <f>11830+677</f>
        <v>12507</v>
      </c>
    </row>
    <row r="32" spans="1:6" ht="15.75">
      <c r="A32" s="10" t="s">
        <v>25</v>
      </c>
      <c r="B32" s="33">
        <v>5</v>
      </c>
      <c r="C32" s="33">
        <v>3</v>
      </c>
      <c r="D32" s="34">
        <f>631.2</f>
        <v>631.2</v>
      </c>
      <c r="E32" s="34">
        <v>631.2</v>
      </c>
      <c r="F32" s="34">
        <v>631.2</v>
      </c>
    </row>
    <row r="33" spans="1:6" ht="31.5">
      <c r="A33" s="2" t="s">
        <v>26</v>
      </c>
      <c r="B33" s="33">
        <v>5</v>
      </c>
      <c r="C33" s="33">
        <v>5</v>
      </c>
      <c r="D33" s="34">
        <f>10046.4</f>
        <v>10046.4</v>
      </c>
      <c r="E33" s="34">
        <v>9944.5</v>
      </c>
      <c r="F33" s="34">
        <v>9944.5</v>
      </c>
    </row>
    <row r="34" spans="1:6" ht="15.75">
      <c r="A34" s="10"/>
      <c r="B34" s="33"/>
      <c r="C34" s="33"/>
      <c r="D34" s="34"/>
      <c r="E34" s="34"/>
      <c r="F34" s="34"/>
    </row>
    <row r="35" spans="1:6" ht="15.75">
      <c r="A35" s="9" t="s">
        <v>27</v>
      </c>
      <c r="B35" s="31">
        <v>7</v>
      </c>
      <c r="C35" s="31"/>
      <c r="D35" s="37">
        <f>SUM(D36:D40)</f>
        <v>1017007.5000000001</v>
      </c>
      <c r="E35" s="37">
        <f>SUM(E36:E40)</f>
        <v>997190.7999999999</v>
      </c>
      <c r="F35" s="37">
        <f>SUM(F36:F40)</f>
        <v>1001520.9000000001</v>
      </c>
    </row>
    <row r="36" spans="1:6" ht="15.75">
      <c r="A36" s="10" t="s">
        <v>28</v>
      </c>
      <c r="B36" s="33">
        <v>7</v>
      </c>
      <c r="C36" s="33">
        <v>1</v>
      </c>
      <c r="D36" s="34">
        <f>71322.7+279910.9+1206-1404</f>
        <v>351035.60000000003</v>
      </c>
      <c r="E36" s="34">
        <f>63044.6+281124.8</f>
        <v>344169.39999999997</v>
      </c>
      <c r="F36" s="34">
        <f>64518.8+281124.8</f>
        <v>345643.6</v>
      </c>
    </row>
    <row r="37" spans="1:6" ht="15.75">
      <c r="A37" s="10" t="s">
        <v>29</v>
      </c>
      <c r="B37" s="33">
        <v>7</v>
      </c>
      <c r="C37" s="33">
        <v>2</v>
      </c>
      <c r="D37" s="34">
        <f>102758.6+429689.8+3164.1+19870.3+200.7-180.6-2028</f>
        <v>553474.9</v>
      </c>
      <c r="E37" s="34">
        <f>96033.4+425923.3+20719.3+209.3-189</f>
        <v>542696.3</v>
      </c>
      <c r="F37" s="34">
        <f>97152.7+425923.3+21476.4+216.9-195.2</f>
        <v>544574.1000000001</v>
      </c>
    </row>
    <row r="38" spans="1:6" ht="15.75">
      <c r="A38" s="10" t="s">
        <v>47</v>
      </c>
      <c r="B38" s="33">
        <v>7</v>
      </c>
      <c r="C38" s="33">
        <v>3</v>
      </c>
      <c r="D38" s="34">
        <f>26410.8+50+21557-68-500</f>
        <v>47449.8</v>
      </c>
      <c r="E38" s="34">
        <f>26049.2+50+1366.5+18335.3</f>
        <v>45801</v>
      </c>
      <c r="F38" s="34">
        <f>26169.3+50+20048</f>
        <v>46267.3</v>
      </c>
    </row>
    <row r="39" spans="1:6" ht="15.75">
      <c r="A39" s="10" t="s">
        <v>30</v>
      </c>
      <c r="B39" s="33">
        <v>7</v>
      </c>
      <c r="C39" s="33">
        <v>7</v>
      </c>
      <c r="D39" s="34">
        <f>500+100+150+5415.6+300.7+6.6</f>
        <v>6472.900000000001</v>
      </c>
      <c r="E39" s="34">
        <f>500+250+5648.5+300.7+6.8</f>
        <v>6706</v>
      </c>
      <c r="F39" s="34">
        <f>500+250+5784.1+300.7+6.8</f>
        <v>6841.6</v>
      </c>
    </row>
    <row r="40" spans="1:6" ht="15.75">
      <c r="A40" s="10" t="s">
        <v>31</v>
      </c>
      <c r="B40" s="33">
        <v>7</v>
      </c>
      <c r="C40" s="33">
        <v>9</v>
      </c>
      <c r="D40" s="34">
        <v>58574.3</v>
      </c>
      <c r="E40" s="34">
        <f>57818.1</f>
        <v>57818.1</v>
      </c>
      <c r="F40" s="34">
        <v>58194.3</v>
      </c>
    </row>
    <row r="41" spans="1:6" ht="15.75">
      <c r="A41" s="10"/>
      <c r="B41" s="33"/>
      <c r="C41" s="33"/>
      <c r="D41" s="34"/>
      <c r="E41" s="34"/>
      <c r="F41" s="34"/>
    </row>
    <row r="42" spans="1:6" ht="15.75">
      <c r="A42" s="9" t="s">
        <v>32</v>
      </c>
      <c r="B42" s="31">
        <v>8</v>
      </c>
      <c r="C42" s="31"/>
      <c r="D42" s="37">
        <f>SUM(D43:D44)</f>
        <v>96283</v>
      </c>
      <c r="E42" s="37">
        <f>SUM(E43:E44)</f>
        <v>91345.5</v>
      </c>
      <c r="F42" s="37">
        <f>SUM(F43:F44)</f>
        <v>92545.9</v>
      </c>
    </row>
    <row r="43" spans="1:6" ht="15.75">
      <c r="A43" s="10" t="s">
        <v>33</v>
      </c>
      <c r="B43" s="33">
        <v>8</v>
      </c>
      <c r="C43" s="33">
        <v>1</v>
      </c>
      <c r="D43" s="34">
        <f>28008.2+102.4+99.6+40626.1-1700</f>
        <v>67136.3</v>
      </c>
      <c r="E43" s="34">
        <f>255+25283.7+102.4+99.6+583.9+37107.3</f>
        <v>63431.90000000001</v>
      </c>
      <c r="F43" s="34">
        <f>255+25944.9+102.4+99.6+37928.2</f>
        <v>64330.1</v>
      </c>
    </row>
    <row r="44" spans="1:6" ht="15.75">
      <c r="A44" s="10" t="s">
        <v>34</v>
      </c>
      <c r="B44" s="33">
        <v>8</v>
      </c>
      <c r="C44" s="33">
        <v>4</v>
      </c>
      <c r="D44" s="34">
        <f>20+7180.7+21946</f>
        <v>29146.7</v>
      </c>
      <c r="E44" s="34">
        <f>20+6562.4+21331.2</f>
        <v>27913.6</v>
      </c>
      <c r="F44" s="34">
        <f>20+6731.1+21464.7</f>
        <v>28215.800000000003</v>
      </c>
    </row>
    <row r="45" spans="1:6" ht="15.75">
      <c r="A45" s="10"/>
      <c r="B45" s="33"/>
      <c r="C45" s="33"/>
      <c r="D45" s="34"/>
      <c r="E45" s="34"/>
      <c r="F45" s="34"/>
    </row>
    <row r="46" spans="1:6" ht="15.75">
      <c r="A46" s="9" t="s">
        <v>35</v>
      </c>
      <c r="B46" s="31">
        <v>10</v>
      </c>
      <c r="C46" s="31"/>
      <c r="D46" s="37">
        <f>SUM(D47:D49)</f>
        <v>67608.9</v>
      </c>
      <c r="E46" s="37">
        <f>SUM(E47:E49)</f>
        <v>63711.3</v>
      </c>
      <c r="F46" s="37">
        <f>SUM(F47:F49)</f>
        <v>64274.00000000001</v>
      </c>
    </row>
    <row r="47" spans="1:6" ht="15.75">
      <c r="A47" s="10" t="s">
        <v>36</v>
      </c>
      <c r="B47" s="33">
        <v>10</v>
      </c>
      <c r="C47" s="33">
        <v>1</v>
      </c>
      <c r="D47" s="34">
        <f>7835.3</f>
        <v>7835.3</v>
      </c>
      <c r="E47" s="34">
        <v>7835.3</v>
      </c>
      <c r="F47" s="34">
        <v>7835.3</v>
      </c>
    </row>
    <row r="48" spans="1:6" ht="15.75">
      <c r="A48" s="1" t="s">
        <v>37</v>
      </c>
      <c r="B48" s="33">
        <v>10</v>
      </c>
      <c r="C48" s="33">
        <v>3</v>
      </c>
      <c r="D48" s="34">
        <f>1840+18.7+4052+135+1466.1+1100+1124.1+607.2+768.3</f>
        <v>11111.4</v>
      </c>
      <c r="E48" s="34">
        <f>1840+18.7+4052+135+1466.1+700+1124.1+607.2+1513.1</f>
        <v>11456.2</v>
      </c>
      <c r="F48" s="34">
        <f>1840+18.7+4052+135+1466.1+700+1124.1+607.2+1513.1</f>
        <v>11456.2</v>
      </c>
    </row>
    <row r="49" spans="1:6" ht="15.75">
      <c r="A49" s="1" t="s">
        <v>38</v>
      </c>
      <c r="B49" s="33">
        <v>10</v>
      </c>
      <c r="C49" s="33">
        <v>4</v>
      </c>
      <c r="D49" s="34">
        <f>22273.3+2800.2+12126.2+11462.5</f>
        <v>48662.2</v>
      </c>
      <c r="E49" s="34">
        <f>23645.7+2926.2+11334.6+6513.3</f>
        <v>44419.8</v>
      </c>
      <c r="F49" s="34">
        <f>24091.4+3043.2+11334.6+6513.3</f>
        <v>44982.50000000001</v>
      </c>
    </row>
    <row r="50" spans="1:6" ht="15.75">
      <c r="A50" s="10"/>
      <c r="B50" s="33"/>
      <c r="C50" s="33"/>
      <c r="D50" s="34"/>
      <c r="E50" s="34"/>
      <c r="F50" s="34"/>
    </row>
    <row r="51" spans="1:6" ht="15.75">
      <c r="A51" s="9" t="s">
        <v>39</v>
      </c>
      <c r="B51" s="38">
        <v>11</v>
      </c>
      <c r="C51" s="33"/>
      <c r="D51" s="39">
        <f>D52</f>
        <v>62458.2</v>
      </c>
      <c r="E51" s="39">
        <f>E52</f>
        <v>58264.2</v>
      </c>
      <c r="F51" s="39">
        <f>F52</f>
        <v>58264.2</v>
      </c>
    </row>
    <row r="52" spans="1:6" ht="15.75">
      <c r="A52" s="10" t="s">
        <v>40</v>
      </c>
      <c r="B52" s="40">
        <v>11</v>
      </c>
      <c r="C52" s="40">
        <v>1</v>
      </c>
      <c r="D52" s="41">
        <f>4500+16000+2000+250+144+40564.2-1000</f>
        <v>62458.2</v>
      </c>
      <c r="E52" s="42">
        <f>16000+1700+40564.2</f>
        <v>58264.2</v>
      </c>
      <c r="F52" s="42">
        <f>16000+1700+40564.2</f>
        <v>58264.2</v>
      </c>
    </row>
    <row r="53" spans="1:6" ht="15.75">
      <c r="A53" s="10"/>
      <c r="B53" s="33"/>
      <c r="C53" s="33"/>
      <c r="D53" s="34"/>
      <c r="E53" s="35"/>
      <c r="F53" s="35"/>
    </row>
    <row r="54" spans="1:6" ht="47.25">
      <c r="A54" s="9" t="s">
        <v>41</v>
      </c>
      <c r="B54" s="38">
        <v>14</v>
      </c>
      <c r="C54" s="33"/>
      <c r="D54" s="39">
        <f>SUM(D55:D56)</f>
        <v>25229.2</v>
      </c>
      <c r="E54" s="39">
        <f>SUM(E55:E56)</f>
        <v>23691.899999999998</v>
      </c>
      <c r="F54" s="39">
        <f>SUM(F55:F56)</f>
        <v>22903.100000000002</v>
      </c>
    </row>
    <row r="55" spans="1:6" ht="47.25">
      <c r="A55" s="11" t="s">
        <v>42</v>
      </c>
      <c r="B55" s="40">
        <v>14</v>
      </c>
      <c r="C55" s="33">
        <v>1</v>
      </c>
      <c r="D55" s="41">
        <f>1621.7+3400.1</f>
        <v>5021.8</v>
      </c>
      <c r="E55" s="43">
        <f>1600.3+3500</f>
        <v>5100.3</v>
      </c>
      <c r="F55" s="43">
        <f>1578.7+3400</f>
        <v>4978.7</v>
      </c>
    </row>
    <row r="56" spans="1:6" ht="15.75">
      <c r="A56" s="10" t="s">
        <v>43</v>
      </c>
      <c r="B56" s="33">
        <v>14</v>
      </c>
      <c r="C56" s="33">
        <v>2</v>
      </c>
      <c r="D56" s="34">
        <v>20207.4</v>
      </c>
      <c r="E56" s="34">
        <v>18591.6</v>
      </c>
      <c r="F56" s="34">
        <v>17924.4</v>
      </c>
    </row>
    <row r="57" spans="1:6" ht="15.75">
      <c r="A57" s="14" t="s">
        <v>49</v>
      </c>
      <c r="B57" s="38"/>
      <c r="C57" s="38"/>
      <c r="D57" s="44" t="s">
        <v>50</v>
      </c>
      <c r="E57" s="39">
        <v>37573</v>
      </c>
      <c r="F57" s="39">
        <v>56453</v>
      </c>
    </row>
  </sheetData>
  <sheetProtection/>
  <mergeCells count="2">
    <mergeCell ref="A3:F3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user</cp:lastModifiedBy>
  <cp:lastPrinted>2016-12-28T14:48:36Z</cp:lastPrinted>
  <dcterms:created xsi:type="dcterms:W3CDTF">2013-10-14T07:03:00Z</dcterms:created>
  <dcterms:modified xsi:type="dcterms:W3CDTF">2016-12-28T14:48:50Z</dcterms:modified>
  <cp:category/>
  <cp:version/>
  <cp:contentType/>
  <cp:contentStatus/>
</cp:coreProperties>
</file>