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30" windowWidth="14940" windowHeight="7890" activeTab="0"/>
  </bookViews>
  <sheets>
    <sheet name="2016 год Приложение 3" sheetId="1" r:id="rId1"/>
    <sheet name="2016 год Приложение  5" sheetId="2" r:id="rId2"/>
  </sheets>
  <definedNames>
    <definedName name="Z_0546044F_6A1F_458A_A3CC_A7032F47A6F3_.wvu.FilterData" localSheetId="1" hidden="1">'2016 год Приложение  5'!$A$11:$M$473</definedName>
    <definedName name="Z_0716348E_E5A1_49BF_9EA9_22865FC05A43_.wvu.FilterData" localSheetId="1" hidden="1">'2016 год Приложение  5'!$A$11:$E$473</definedName>
    <definedName name="Z_0CFE7E40_53CB_4F78_8BC0_30B076713ABD_.wvu.FilterData" localSheetId="0" hidden="1">'2016 год Приложение 3'!$A$11:$L$447</definedName>
    <definedName name="Z_1C2CBEA6_B1D6_4CFC_89E4_B92BD2AE5C55_.wvu.FilterData" localSheetId="1" hidden="1">'2016 год Приложение  5'!$A$11:$G$11</definedName>
    <definedName name="Z_20A13DD1_7173_4432_8F1D_5127F78A7FC1_.wvu.FilterData" localSheetId="0" hidden="1">'2016 год Приложение 3'!$A$11:$L$445</definedName>
    <definedName name="Z_255C6B67_D096_41E9_BC2F_9E2EF7DC0ADD_.wvu.FilterData" localSheetId="1" hidden="1">'2016 год Приложение  5'!$A$11:$E$473</definedName>
    <definedName name="Z_29F890E0_C9E7_42D5_82BF_281E463A6F97_.wvu.FilterData" localSheetId="0" hidden="1">'2016 год Приложение 3'!$A$12:$L$351</definedName>
    <definedName name="Z_2F4E7589_BB9E_4EE8_9FB7_7E262394E878_.wvu.FilterData" localSheetId="1" hidden="1">'2016 год Приложение  5'!$A$10:$N$473</definedName>
    <definedName name="Z_2F4E7589_BB9E_4EE8_9FB7_7E262394E878_.wvu.FilterData" localSheetId="0" hidden="1">'2016 год Приложение 3'!$A$10:$L$447</definedName>
    <definedName name="Z_2F4E7589_BB9E_4EE8_9FB7_7E262394E878_.wvu.PrintArea" localSheetId="1" hidden="1">'2016 год Приложение  5'!$A$1:$G$473</definedName>
    <definedName name="Z_2F4E7589_BB9E_4EE8_9FB7_7E262394E878_.wvu.PrintArea" localSheetId="0" hidden="1">'2016 год Приложение 3'!$A$1:$F$447</definedName>
    <definedName name="Z_3011A347_4FEE_45EE_A3D2_6E9495927AC2_.wvu.FilterData" localSheetId="0" hidden="1">'2016 год Приложение 3'!$A$11:$L$447</definedName>
    <definedName name="Z_31304256_DFD3_482B_B984_BC9517A67CAB_.wvu.FilterData" localSheetId="0" hidden="1">'2016 год Приложение 3'!$A$12:$L$351</definedName>
    <definedName name="Z_326281D8_1458_43AD_995C_40833A4FF9F7_.wvu.FilterData" localSheetId="1" hidden="1">'2016 год Приложение  5'!$A$11:$M$473</definedName>
    <definedName name="Z_372AE423_B16C_4226_B887_6F875638DB23_.wvu.FilterData" localSheetId="1" hidden="1">'2016 год Приложение  5'!$A$11:$E$473</definedName>
    <definedName name="Z_372AE423_B16C_4226_B887_6F875638DB23_.wvu.FilterData" localSheetId="0" hidden="1">'2016 год Приложение 3'!$A$11:$L$447</definedName>
    <definedName name="Z_3DD74414_5CAB_495E_9125_A70EBFC442AF_.wvu.FilterData" localSheetId="1" hidden="1">'2016 год Приложение  5'!$A$12:$M$473</definedName>
    <definedName name="Z_3E6C3B2B_9BE5_4A89_A297_56EDE963DDC1_.wvu.FilterData" localSheetId="1" hidden="1">'2016 год Приложение  5'!$A$11:$M$473</definedName>
    <definedName name="Z_3EE58714_D195_4F7E_BBAF_D5A1FF6D6D5D_.wvu.FilterData" localSheetId="0" hidden="1">'2016 год Приложение 3'!$A$11:$L$447</definedName>
    <definedName name="Z_3F313A6C_4796_49DF_9C11_D110C8E222E8_.wvu.FilterData" localSheetId="1" hidden="1">'2016 год Приложение  5'!$A$11:$G$11</definedName>
    <definedName name="Z_43823885_114F_435D_A47D_D3CA76F33AAB_.wvu.FilterData" localSheetId="0" hidden="1">'2016 год Приложение 3'!$A$12:$D$309</definedName>
    <definedName name="Z_467F0D3D_0B71_4362_9E4C_6C954DC8A15D_.wvu.FilterData" localSheetId="1" hidden="1">'2016 год Приложение  5'!$A$12:$M$473</definedName>
    <definedName name="Z_48336C08_94FE_4074_AC8A_EA8B237AD038_.wvu.FilterData" localSheetId="1" hidden="1">'2016 год Приложение  5'!$A$11:$E$473</definedName>
    <definedName name="Z_48336C08_94FE_4074_AC8A_EA8B237AD038_.wvu.FilterData" localSheetId="0" hidden="1">'2016 год Приложение 3'!$A$11:$L$447</definedName>
    <definedName name="Z_4B4FD35A_9469_4FE1_882E_85989A878F33_.wvu.FilterData" localSheetId="1" hidden="1">'2016 год Приложение  5'!$A$11:$G$11</definedName>
    <definedName name="Z_4E1C3345_197A_4EB5_ACB4_F9888915535C_.wvu.FilterData" localSheetId="0" hidden="1">'2016 год Приложение 3'!$A$11:$L$447</definedName>
    <definedName name="Z_51B46B97_55CA_4B76_BFE3_11ABFF98CFC6_.wvu.FilterData" localSheetId="1" hidden="1">'2016 год Приложение  5'!$A$11:$E$467</definedName>
    <definedName name="Z_539E4347_8C7F_44D4_9505_98849C03138E_.wvu.FilterData" localSheetId="0" hidden="1">'2016 год Приложение 3'!$A$10:$L$351</definedName>
    <definedName name="Z_55ADA995_3354_4F19_B2FA_4CB4ECB5834D_.wvu.FilterData" localSheetId="0" hidden="1">'2016 год Приложение 3'!$A$12:$D$309</definedName>
    <definedName name="Z_5752EBC4_0B49_4536_8B00_E9C01ED1A121_.wvu.FilterData" localSheetId="1" hidden="1">'2016 год Приложение  5'!$A$11:$L$473</definedName>
    <definedName name="Z_5752EBC4_0B49_4536_8B00_E9C01ED1A121_.wvu.FilterData" localSheetId="0" hidden="1">'2016 год Приложение 3'!$A$11:$L$447</definedName>
    <definedName name="Z_59C2AACE_D634_4A8E_AB6E_28C6423B75B3_.wvu.FilterData" localSheetId="0" hidden="1">'2016 год Приложение 3'!$A$10:$L$351</definedName>
    <definedName name="Z_61806E68_5051_48E6_8D45_0FCD3D1558B3_.wvu.Cols" localSheetId="1" hidden="1">'2016 год Приложение  5'!$E:$F</definedName>
    <definedName name="Z_61806E68_5051_48E6_8D45_0FCD3D1558B3_.wvu.Cols" localSheetId="0" hidden="1">'2016 год Приложение 3'!$D:$E</definedName>
    <definedName name="Z_61806E68_5051_48E6_8D45_0FCD3D1558B3_.wvu.FilterData" localSheetId="1" hidden="1">'2016 год Приложение  5'!$A$10:$N$473</definedName>
    <definedName name="Z_61806E68_5051_48E6_8D45_0FCD3D1558B3_.wvu.FilterData" localSheetId="0" hidden="1">'2016 год Приложение 3'!$A$11:$L$447</definedName>
    <definedName name="Z_61806E68_5051_48E6_8D45_0FCD3D1558B3_.wvu.PrintArea" localSheetId="1" hidden="1">'2016 год Приложение  5'!$A$1:$G$473</definedName>
    <definedName name="Z_61806E68_5051_48E6_8D45_0FCD3D1558B3_.wvu.PrintArea" localSheetId="0" hidden="1">'2016 год Приложение 3'!$A$1:$F$447</definedName>
    <definedName name="Z_61806E68_5051_48E6_8D45_0FCD3D1558B3_.wvu.Rows" localSheetId="1" hidden="1">'2016 год Приложение  5'!$30:$31,'2016 год Приложение  5'!$113:$114,'2016 год Приложение  5'!$137:$138,'2016 год Приложение  5'!$152:$152,'2016 год Приложение  5'!$193:$194,'2016 год Приложение  5'!$211:$212,'2016 год Приложение  5'!$236:$236,'2016 год Приложение  5'!$248:$249,'2016 год Приложение  5'!$259:$260,'2016 год Приложение  5'!$292:$293,'2016 год Приложение  5'!$376:$377,'2016 год Приложение  5'!$472:$473</definedName>
    <definedName name="Z_61806E68_5051_48E6_8D45_0FCD3D1558B3_.wvu.Rows" localSheetId="0" hidden="1">'2016 год Приложение 3'!$17:$18,'2016 год Приложение 3'!$103:$104,'2016 год Приложение 3'!$131:$132,'2016 год Приложение 3'!$176:$177,'2016 год Приложение 3'!$244:$244,'2016 год Приложение 3'!$303:$304,'2016 год Приложение 3'!$321:$322,'2016 год Приложение 3'!$348:$348,'2016 год Приложение 3'!$362:$363,'2016 год Приложение 3'!$373:$374,'2016 год Приложение 3'!$444:$447</definedName>
    <definedName name="Z_65075A4D_E3FA_49BB_8009_D0572786FC9F_.wvu.FilterData" localSheetId="1" hidden="1">'2016 год Приложение  5'!$A$11:$E$473</definedName>
    <definedName name="Z_65075A4D_E3FA_49BB_8009_D0572786FC9F_.wvu.FilterData" localSheetId="0" hidden="1">'2016 год Приложение 3'!$A$11:$L$447</definedName>
    <definedName name="Z_6D077CB9_8D59_462F_924F_03374197C26E_.wvu.FilterData" localSheetId="1" hidden="1">'2016 год Приложение  5'!$A$11:$E$473</definedName>
    <definedName name="Z_6DFC8E4B_4846_4ACB_803A_C01DDFF5FD08_.wvu.FilterData" localSheetId="1" hidden="1">'2016 год Приложение  5'!$A$12:$M$473</definedName>
    <definedName name="Z_70A97D09_6105_4B02_B7B6_DBBACE81FC1A_.wvu.FilterData" localSheetId="1" hidden="1">'2016 год Приложение  5'!$A$11:$E$473</definedName>
    <definedName name="Z_70A97D09_6105_4B02_B7B6_DBBACE81FC1A_.wvu.FilterData" localSheetId="0" hidden="1">'2016 год Приложение 3'!$A$11:$L$447</definedName>
    <definedName name="Z_71E905DE_E4C2_41D6_AE4D_523FA0B80977_.wvu.FilterData" localSheetId="0" hidden="1">'2016 год Приложение 3'!$A$12:$D$309</definedName>
    <definedName name="Z_74BD2A2C_6F0E_42B5_9C4E_8486F1EB4CD8_.wvu.FilterData" localSheetId="1" hidden="1">'2016 год Приложение  5'!$A$11:$M$473</definedName>
    <definedName name="Z_777E1047_05A4_453A_BA66_615495BC0516_.wvu.FilterData" localSheetId="1" hidden="1">'2016 год Приложение  5'!$A$12:$M$473</definedName>
    <definedName name="Z_777E1047_05A4_453A_BA66_615495BC0516_.wvu.FilterData" localSheetId="0" hidden="1">'2016 год Приложение 3'!$A$11:$L$447</definedName>
    <definedName name="Z_7813E585_2814_4167_ABED_699744C04C2C_.wvu.FilterData" localSheetId="1" hidden="1">'2016 год Приложение  5'!$A$11:$G$11</definedName>
    <definedName name="Z_7D3926A4_57E5_40FD_95A9_3F0FFE087D34_.wvu.FilterData" localSheetId="1" hidden="1">'2016 год Приложение  5'!$A$11:$E$473</definedName>
    <definedName name="Z_8099F9D8_3DEF_4716_96B1_2D7622FBA908_.wvu.FilterData" localSheetId="0" hidden="1">'2016 год Приложение 3'!$A$11:$L$447</definedName>
    <definedName name="Z_837E8435_5231_4174_9992_367E9D60BDD9_.wvu.FilterData" localSheetId="1" hidden="1">'2016 год Приложение  5'!$A$11:$M$473</definedName>
    <definedName name="Z_837E8435_5231_4174_9992_367E9D60BDD9_.wvu.FilterData" localSheetId="0" hidden="1">'2016 год Приложение 3'!$A$11:$L$447</definedName>
    <definedName name="Z_846BC90F_537E_49E8_A607_A0E4864A881D_.wvu.FilterData" localSheetId="1" hidden="1">'2016 год Приложение  5'!$A$11:$E$473</definedName>
    <definedName name="Z_8BE72818_508A_46CA_8861_D99E89222009_.wvu.FilterData" localSheetId="1" hidden="1">'2016 год Приложение  5'!$A$11:$M$473</definedName>
    <definedName name="Z_90E5380E_CDF8_4D38_9E20_1FA14AE59581_.wvu.FilterData" localSheetId="1" hidden="1">'2016 год Приложение  5'!$A$12:$M$473</definedName>
    <definedName name="Z_90E5380E_CDF8_4D38_9E20_1FA14AE59581_.wvu.FilterData" localSheetId="0" hidden="1">'2016 год Приложение 3'!$A$11:$L$447</definedName>
    <definedName name="Z_932BE219_92AE_4608_98DE_77B21EEC5E98_.wvu.FilterData" localSheetId="1" hidden="1">'2016 год Приложение  5'!$A$11:$M$473</definedName>
    <definedName name="Z_9550964E_D481_4054_9F8C_4344C60CDD4A_.wvu.FilterData" localSheetId="0" hidden="1">'2016 год Приложение 3'!$A$10:$L$351</definedName>
    <definedName name="Z_9B8BCBB1_0EDA_4E90_BBC4_165B2DE61ED6_.wvu.FilterData" localSheetId="0" hidden="1">'2016 год Приложение 3'!$A$12:$L$351</definedName>
    <definedName name="Z_9F1D7F01_07CC_4860_B0F3_FACC91FB0B8B_.wvu.FilterData" localSheetId="0" hidden="1">'2016 год Приложение 3'!$A$12:$D$309</definedName>
    <definedName name="Z_A19698F4_0C5B_4B92_B970_672ECC4A1352_.wvu.FilterData" localSheetId="1" hidden="1">'2016 год Приложение  5'!$A$11:$E$473</definedName>
    <definedName name="Z_A19698F4_0C5B_4B92_B970_672ECC4A1352_.wvu.FilterData" localSheetId="0" hidden="1">'2016 год Приложение 3'!$A$11:$L$447</definedName>
    <definedName name="Z_A6EDA6AB_892A_41FC_80E6_005AF0ECC3B0_.wvu.FilterData" localSheetId="1" hidden="1">'2016 год Приложение  5'!$A$12:$M$473</definedName>
    <definedName name="Z_A6EDA6AB_892A_41FC_80E6_005AF0ECC3B0_.wvu.FilterData" localSheetId="0" hidden="1">'2016 год Приложение 3'!$A$11:$L$447</definedName>
    <definedName name="Z_A7289A43_FAB0_4BBF_BE44_1FE7F38D66E2_.wvu.FilterData" localSheetId="0" hidden="1">'2016 год Приложение 3'!$A$12:$D$309</definedName>
    <definedName name="Z_A7AB68EB_0C36_44AC_AFA4_D4EEDD6F2587_.wvu.FilterData" localSheetId="1" hidden="1">'2016 год Приложение  5'!$A$11:$E$473</definedName>
    <definedName name="Z_A926D13F_0B0D_4E83_9405_D363E37D0348_.wvu.FilterData" localSheetId="0" hidden="1">'2016 год Приложение 3'!$A$12:$D$309</definedName>
    <definedName name="Z_A9E291C5_5EEB_4FD7_BCBD_6208C6D7B0F8_.wvu.FilterData" localSheetId="1" hidden="1">'2016 год Приложение  5'!$A$11:$E$473</definedName>
    <definedName name="Z_A9E291C5_5EEB_4FD7_BCBD_6208C6D7B0F8_.wvu.FilterData" localSheetId="0" hidden="1">'2016 год Приложение 3'!$A$11:$L$447</definedName>
    <definedName name="Z_AAC793E5_144D_410A_8279_F7946D2AF41A_.wvu.FilterData" localSheetId="0" hidden="1">'2016 год Приложение 3'!$A$12:$D$309</definedName>
    <definedName name="Z_B20EBC0A_7416_4397_9DAE_85F5C439BFD2_.wvu.FilterData" localSheetId="1" hidden="1">'2016 год Приложение  5'!$A$11:$M$473</definedName>
    <definedName name="Z_B3DFF7C3_AC80_4780_A4CC_75E7F97AD730_.wvu.FilterData" localSheetId="1" hidden="1">'2016 год Приложение  5'!$A$11:$M$473</definedName>
    <definedName name="Z_B55F0053_78CA_4F7F_BE68_6C331A853EC7_.wvu.FilterData" localSheetId="1" hidden="1">'2016 год Приложение  5'!$A$12:$M$473</definedName>
    <definedName name="Z_B79814D9_4A76_444F_9DA0_87988C6053D6_.wvu.FilterData" localSheetId="0" hidden="1">'2016 год Приложение 3'!$A$11:$L$447</definedName>
    <definedName name="Z_B7E8C950_FC48_4F46_94EB_50E3D7BDDB48_.wvu.FilterData" localSheetId="1" hidden="1">'2016 год Приложение  5'!$A$11:$E$473</definedName>
    <definedName name="Z_BBFF5A56_64CF_4223_9245_057727E8F581_.wvu.FilterData" localSheetId="1" hidden="1">'2016 год Приложение  5'!$A$11:$E$473</definedName>
    <definedName name="Z_BBFF5A56_64CF_4223_9245_057727E8F581_.wvu.FilterData" localSheetId="0" hidden="1">'2016 год Приложение 3'!$A$11:$L$447</definedName>
    <definedName name="Z_BCB9EA5D_CB3A_40AA_BF75_F228AA2D84CC_.wvu.FilterData" localSheetId="1" hidden="1">'2016 год Приложение  5'!$A$11:$E$473</definedName>
    <definedName name="Z_BCB9EA5D_CB3A_40AA_BF75_F228AA2D84CC_.wvu.FilterData" localSheetId="0" hidden="1">'2016 год Приложение 3'!$A$11:$L$447</definedName>
    <definedName name="Z_C0C47C63_1E7E_4B25_A29F_CD7550CA823B_.wvu.FilterData" localSheetId="0" hidden="1">'2016 год Приложение 3'!$A$10:$L$351</definedName>
    <definedName name="Z_C0D29360_FD13_4973_8E33_952A22BF16EB_.wvu.FilterData" localSheetId="1" hidden="1">'2016 год Приложение  5'!$A$11:$G$11</definedName>
    <definedName name="Z_C1DDAE5D_89BA_4C96_A938_93F9E8D51819_.wvu.FilterData" localSheetId="1" hidden="1">'2016 год Приложение  5'!$A$11:$G$11</definedName>
    <definedName name="Z_C407E330_1B3A_4158_9E62_5ED9582C72C0_.wvu.FilterData" localSheetId="1" hidden="1">'2016 год Приложение  5'!$A$12:$M$473</definedName>
    <definedName name="Z_C594D5C5_096D_4C18_BDCB_87F0485F5449_.wvu.FilterData" localSheetId="1" hidden="1">'2016 год Приложение  5'!$A$12:$M$473</definedName>
    <definedName name="Z_C594D5C5_096D_4C18_BDCB_87F0485F5449_.wvu.FilterData" localSheetId="0" hidden="1">'2016 год Приложение 3'!$A$11:$L$447</definedName>
    <definedName name="Z_C63DF42A_916D_43B0_A9E5_99FBCC943E02_.wvu.FilterData" localSheetId="0" hidden="1">'2016 год Приложение 3'!$A$12:$L$351</definedName>
    <definedName name="Z_CD629787_DE9E_41E9_98D2_872390B88852_.wvu.FilterData" localSheetId="1" hidden="1">'2016 год Приложение  5'!$A$11:$G$473</definedName>
    <definedName name="Z_D1B917BC_3220_432E_A965_9E7239D6A385_.wvu.FilterData" localSheetId="0" hidden="1">'2016 год Приложение 3'!$A$11:$L$351</definedName>
    <definedName name="Z_D5FAF748_0D0C_4359_BAF7_A8AC21E2030F_.wvu.FilterData" localSheetId="0" hidden="1">'2016 год Приложение 3'!$A$11:$L$447</definedName>
    <definedName name="Z_D7E4DDFC_A6C5_4CE2_9CED_600F24542E05_.wvu.FilterData" localSheetId="1" hidden="1">'2016 год Приложение  5'!$A$11:$M$473</definedName>
    <definedName name="Z_D7E4DDFC_A6C5_4CE2_9CED_600F24542E05_.wvu.FilterData" localSheetId="0" hidden="1">'2016 год Приложение 3'!$A$11:$L$447</definedName>
    <definedName name="Z_DA10F9D2_08DA_4FB8_967C_06A319AB7BED_.wvu.FilterData" localSheetId="1" hidden="1">'2016 год Приложение  5'!$A$11:$E$473</definedName>
    <definedName name="Z_DDD8C4AB_CB3C_48E6_9763_42557181A0AF_.wvu.FilterData" localSheetId="1" hidden="1">'2016 год Приложение  5'!$A$11:$M$473</definedName>
    <definedName name="Z_DDD8C4AB_CB3C_48E6_9763_42557181A0AF_.wvu.FilterData" localSheetId="0" hidden="1">'2016 год Приложение 3'!$A$11:$L$447</definedName>
    <definedName name="Z_EA7E325E_E9C4_43C2_8F94_8A4CD3295385_.wvu.Cols" localSheetId="1" hidden="1">'2016 год Приложение  5'!$H:$N</definedName>
    <definedName name="Z_EA7E325E_E9C4_43C2_8F94_8A4CD3295385_.wvu.Cols" localSheetId="0" hidden="1">'2016 год Приложение 3'!$G:$K</definedName>
    <definedName name="Z_EA7E325E_E9C4_43C2_8F94_8A4CD3295385_.wvu.FilterData" localSheetId="1" hidden="1">'2016 год Приложение  5'!$A$10:$N$473</definedName>
    <definedName name="Z_EA7E325E_E9C4_43C2_8F94_8A4CD3295385_.wvu.FilterData" localSheetId="0" hidden="1">'2016 год Приложение 3'!$A$11:$L$447</definedName>
    <definedName name="Z_EB1F9754_81A4_4300_9136_C4584DE5BB80_.wvu.FilterData" localSheetId="1" hidden="1">'2016 год Приложение  5'!$A$12:$M$473</definedName>
    <definedName name="Z_EB1F9754_81A4_4300_9136_C4584DE5BB80_.wvu.FilterData" localSheetId="0" hidden="1">'2016 год Приложение 3'!$A$11:$L$447</definedName>
    <definedName name="Z_F0AEB904_EDFD_4DA8_8E45_5B132DA87D24_.wvu.FilterData" localSheetId="1" hidden="1">'2016 год Приложение  5'!$A$11:$E$473</definedName>
    <definedName name="Z_F1E5C7C7_BAE3_458A_84FB_35E70B388DF5_.wvu.FilterData" localSheetId="0" hidden="1">'2016 год Приложение 3'!$A$12:$D$309</definedName>
    <definedName name="Z_F6122843_35FD_4DE2_8960_1676DA0EFE93_.wvu.FilterData" localSheetId="0" hidden="1">'2016 год Приложение 3'!$A$12:$D$309</definedName>
    <definedName name="Z_F77A56A8_A75D_4749_83E7_A46F30372FC7_.wvu.FilterData" localSheetId="0" hidden="1">'2016 год Приложение 3'!$A$12:$D$309</definedName>
    <definedName name="Z_F9510B3D_5733_4A2F_AD41_8D719DE08040_.wvu.FilterData" localSheetId="1" hidden="1">'2016 год Приложение  5'!$A$11:$E$473</definedName>
    <definedName name="Z_F9510B3D_5733_4A2F_AD41_8D719DE08040_.wvu.FilterData" localSheetId="0" hidden="1">'2016 год Приложение 3'!$A$11:$L$447</definedName>
    <definedName name="Z_F9510B3D_5733_4A2F_AD41_8D719DE08040_.wvu.PrintArea" localSheetId="1" hidden="1">'2016 год Приложение  5'!$A$4:$E$473</definedName>
    <definedName name="Z_F9510B3D_5733_4A2F_AD41_8D719DE08040_.wvu.PrintArea" localSheetId="0" hidden="1">'2016 год Приложение 3'!$A$4:$D$447</definedName>
    <definedName name="Z_FAEB8D12_6F02_4D2A_85DF_FFFD885E80DE_.wvu.FilterData" localSheetId="1" hidden="1">'2016 год Приложение  5'!$A$11:$E$473</definedName>
    <definedName name="Z_FAEB8D12_6F02_4D2A_85DF_FFFD885E80DE_.wvu.FilterData" localSheetId="0" hidden="1">'2016 год Приложение 3'!$A$11:$L$447</definedName>
    <definedName name="Z_FD079A2F_A936_4617_8D48_44BE771C9E40_.wvu.FilterData" localSheetId="1" hidden="1">'2016 год Приложение  5'!$A$11:$M$473</definedName>
  </definedNames>
  <calcPr fullCalcOnLoad="1"/>
</workbook>
</file>

<file path=xl/sharedStrings.xml><?xml version="1.0" encoding="utf-8"?>
<sst xmlns="http://schemas.openxmlformats.org/spreadsheetml/2006/main" count="2817" uniqueCount="461">
  <si>
    <t/>
  </si>
  <si>
    <t>ЦСР</t>
  </si>
  <si>
    <t>ВР</t>
  </si>
  <si>
    <t>Наименование</t>
  </si>
  <si>
    <t>1</t>
  </si>
  <si>
    <t>2</t>
  </si>
  <si>
    <t>3</t>
  </si>
  <si>
    <t>4</t>
  </si>
  <si>
    <t>Всего</t>
  </si>
  <si>
    <t>Сумма
(тыс. рублей)</t>
  </si>
  <si>
    <t>Приложение 3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</si>
  <si>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</si>
  <si>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</si>
  <si>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Финансовая поддержка субъектов малого и среднего предпринимательства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</si>
  <si>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</si>
  <si>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</si>
  <si>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</si>
  <si>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</si>
  <si>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</si>
  <si>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</si>
  <si>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</si>
  <si>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</si>
  <si>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</si>
  <si>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</si>
  <si>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</si>
  <si>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</si>
  <si>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</si>
  <si>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</si>
  <si>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Обеспечение функционирования системы "Безопасный город"</t>
  </si>
  <si>
    <t>Организация и развитие предоставления муниципальных услуг (выполнение работ) многофункциональным центром предоставления государственных и муниципальных услуг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</si>
  <si>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</si>
  <si>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 xml:space="preserve">Укрепление материально-технической базы </t>
  </si>
  <si>
    <t>Обеспечение функций муниципальных органов</t>
  </si>
  <si>
    <t>Поддержка малых форм хозяйствования</t>
  </si>
  <si>
    <t>Возмещение части затрат по доставке произведенной продукции из труднодоступных и /или малочисленных, и/или отдаленных сельских населеннных пунктов в пункты ее реализации</t>
  </si>
  <si>
    <t>Строительство объектов социальной сферы в сельской местности</t>
  </si>
  <si>
    <t>Капитальные вложения в объекты недвижимого имущества государственной (муниципальной собственности)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</si>
  <si>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</si>
  <si>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</si>
  <si>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</si>
  <si>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</si>
  <si>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</si>
  <si>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</si>
  <si>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Укрепление и модернизация материально-технической базы в организациях дополнительного образования</t>
  </si>
  <si>
    <t>Обеспечение деятельности (оказание услуг) подведомственных казенных учркждений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</si>
  <si>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</si>
  <si>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</si>
  <si>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</si>
  <si>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>Строительство объектов размещения  (полигонов, площадок хранения) твердых бытовых отходов и промышленных отходов для обеспечения экологической и эффективной утилизации отходов</t>
  </si>
  <si>
    <t>Экологическое воспитание и повышение уровня культуры  населения в области охраны окружающей среды</t>
  </si>
  <si>
    <t xml:space="preserve">Содействие в организации охраны общественного порядка </t>
  </si>
  <si>
    <t>Профилактика правонарушений на административных участках</t>
  </si>
  <si>
    <t>Проведение мероприятий, направленных на профилактику преступлений экстремисткого и террористического характера</t>
  </si>
  <si>
    <t>Проведение мероприятий, направленных на обеспечение антитеррористической защищенности объектов жизнедеятельности мест (объектов) массового пребывания людей.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</si>
  <si>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</si>
  <si>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молодым семьям социальных выплат для приобретения (строительства) жилья</t>
  </si>
  <si>
    <t>Предоставление субсидий общественным некоммерческим организациям на частичное финансовое обеспечение расходов</t>
  </si>
  <si>
    <t>Предоставление на конкурсной основе субсидий социально-ориентированным некоммерческим организациям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</si>
  <si>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</si>
  <si>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</si>
  <si>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Обустройство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</si>
  <si>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</si>
  <si>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</si>
  <si>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 xml:space="preserve">Организация подготовки и переподготовки специалистов в сфере физической культуры и спорта  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</si>
  <si>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</si>
  <si>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</si>
  <si>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</si>
  <si>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</si>
  <si>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Поддержка мер по обеспечению сбалансированности местных бюджетов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</si>
  <si>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</si>
  <si>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</si>
  <si>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</si>
  <si>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</si>
  <si>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</si>
  <si>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Расходы по социальному обеспечению отдельных категорий граждан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</si>
  <si>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</si>
  <si>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</si>
  <si>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</si>
  <si>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</si>
  <si>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</si>
  <si>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Руководитель контрольно-счетной комиссии муниципального района «Печора»</t>
  </si>
  <si>
    <t>Выплаты в соответствии с Решением Совета МР «Печора» от 5 июля  2007 № 4-3/37 «О мерах социальной поддержки специалистов  муниципальных учреждений образования, культуры, физической культуры и спорта, работающих и проживающих в сельских населенных пунктах и поселках городского типа муниципального образования муниципального района «Печора»»</t>
  </si>
  <si>
    <t>Дотации на выравнивание бюджетной обеспеченности поселений муниципального района «Печора»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</si>
  <si>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«Печора»</t>
  </si>
  <si>
    <t>Обеспечение функционирования системы "Безопасный город»</t>
  </si>
  <si>
    <t>Муниципальная  программа "Развитие физической культуры и спорта МО МР "Печора"</t>
  </si>
  <si>
    <t>Оказание муниципальных услуг (выполнение работ) физкультурно-спортивным учреждением</t>
  </si>
  <si>
    <t>Оказание муниципальных услуг (выполнение работ) учреждениями дополнительного образования детей в области физкультуры и спорта</t>
  </si>
  <si>
    <t>Обеспечение деятельности (оказание услуг) подведомственных казенных учреждений</t>
  </si>
  <si>
    <t>Подпрограмма "Укрепление правопорядка,защита населения и территории МО МР "Печора"  от чрезвычайных ситуаций"</t>
  </si>
  <si>
    <t>Участие в организации временного трудоустройства безработных граждан, испытывающих трудности в поиске работы и несовершеннолетних граждан в возрасте от 14 до 18 лет в свободное от учебы время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</si>
  <si>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</si>
  <si>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</si>
  <si>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</si>
  <si>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Реконструкция, капитальный ремонт и ремонт автомобильных дорог  общего пользования местного значения</t>
  </si>
  <si>
    <t>Обеспечение мероприятий по капитальному ремонту  многоквартирных домов</t>
  </si>
  <si>
    <t>Адаптация объектов жилого фонда и жилой среды к потребностям инвалидов и других маломобильных групп населения</t>
  </si>
  <si>
    <t>Подпрограмма "Дорожное хозяйство и транспорт "</t>
  </si>
  <si>
    <t>Подпрограмма "Энергосбережение и повышение энергетической эффективности на территории муниципального района "Печора"</t>
  </si>
  <si>
    <t>Реализация инвестиционных проектов, обеспечивающих энергосбережение и повышение энергоэффективности  в сфере жилищно-коммунального хозяйства</t>
  </si>
  <si>
    <t>Обеспечение мероприятий, направленных на энергосбережение жилищно-коммунальных услуг</t>
  </si>
  <si>
    <t>Муниципальная  программа "Развитие экономики МО МР "Печора"</t>
  </si>
  <si>
    <t>Подпрограмма "Развитие и поддержка малого и среднего предпринимательства в муниципальном районе "Печора"</t>
  </si>
  <si>
    <t>Муниципальная  программа "Развитие агропромышленного и рыбохозяйственного комплексов МО МР "Печора"</t>
  </si>
  <si>
    <t>Муниципальная  программа "Жилье, жилищно-коммунальное хозяйство и территориальное развитие МО МР "Печора"</t>
  </si>
  <si>
    <t xml:space="preserve">Обеспечение мероприятий по капитальному ремонту многоквартирных домов 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</si>
  <si>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</si>
  <si>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</si>
  <si>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Выплаты в соответствии с Решением Совета МР "Печора" от 11 февраля 2014 "О наградах муниципального образования муниципального района "Печора"</t>
  </si>
  <si>
    <t>Повышение уровня благоустройства и качества городской среды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</si>
  <si>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</si>
  <si>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</si>
  <si>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</si>
  <si>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средств, поступающих из федерального бюджета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</si>
  <si>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</si>
  <si>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</si>
  <si>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</si>
  <si>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Социальное обеспечение и иные выплаты населению</t>
  </si>
  <si>
    <t>Подпрограмма "Комплексное освоение и развитие территорий в целях жилищного строительства на территории МО МР "Печора"</t>
  </si>
  <si>
    <t>Подпрограмма "Обеспечение создания условий для реализации муниципальной программы"</t>
  </si>
  <si>
    <t>Подпрограмма "Улучшение состояния жилищно-коммунального комплекса на территории МО МР "Печора"</t>
  </si>
  <si>
    <t>Подпрограмма "Электронный муниципалитет"</t>
  </si>
  <si>
    <t>Подпрограмма "Развитие сельского хозяйства и рыбоводства на территории МО МР "Печора"</t>
  </si>
  <si>
    <t>Подпрограмма "Устойчивое развитие сельских территорий МО МР "Печора"</t>
  </si>
  <si>
    <t>Муниципальная  программа "Развитие образования МО МР "Печора"</t>
  </si>
  <si>
    <t>Подпрограмма "Развитие системы общего образования на территории МО МР "Печора"</t>
  </si>
  <si>
    <t>Подпрограмма "Дети и молодежь МО МР "Печора"</t>
  </si>
  <si>
    <t>Подпрограмма "Оздоровление, отдых детей и трудоустройство подростков МО МР "Печора"</t>
  </si>
  <si>
    <t>Муниципальная программа "Развитие культуры и туризма на территории МО МР "Печора"</t>
  </si>
  <si>
    <t>Муниципальная  программа "Развитие системы муниципального управления МО МР "Печора"</t>
  </si>
  <si>
    <t>Подпрограмма "Управление муниципальным финансами и муниципальным долгом МО МР "Печора"</t>
  </si>
  <si>
    <t>Подпрограмма "Управление муниципальным имуществом МО МР "Печора"</t>
  </si>
  <si>
    <t>Подпрограмма "Муниципальное управление  МР "Печора"</t>
  </si>
  <si>
    <t>Подпрограмма "Противодействие коррупции в МО МР "Печора"</t>
  </si>
  <si>
    <t>Муниципальная  программа "Безопасность жизнедеятельности населения МО МР "Печора"</t>
  </si>
  <si>
    <t>Подпрограмма "Охрана окружающей среды на территории МО МР "Печора"</t>
  </si>
  <si>
    <t>Муниципальная  программа "Социальное развитие МО МР "Печора"</t>
  </si>
  <si>
    <t>Подпрограмма "Содействие занятости населения МО МР "Печора"</t>
  </si>
  <si>
    <t>Подпрограмма "Социальная поддержка отдельных категорий граждан, развитие и укрепление института семьи на территории МО МР "Печора"</t>
  </si>
  <si>
    <t>Подпрограмма "Поддержка некоммерческих общественных организаций МО МР "Печора"</t>
  </si>
  <si>
    <t>Муниципальная  программа «Развитие системы муниципального управления МО МР "Печора"</t>
  </si>
  <si>
    <t>Подпрограмма "Профилактика терроризма и экстремизма на территории МО МР "Печора"</t>
  </si>
  <si>
    <t>Подпрограмма "Развитие системы дошкольного образования на территории МО МР "Печора"</t>
  </si>
  <si>
    <t>Пропаганда антикоррупционного поведения, формирование нетерпимого отношения к коррупции</t>
  </si>
  <si>
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</si>
  <si>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Проект "Финансовая поддержка одарённых детей Печоры"</t>
  </si>
  <si>
    <t xml:space="preserve">Социальное обеспечение и иные выплаты населению
</t>
  </si>
  <si>
    <t>Реализация малых проектов в сфере сельского хозяйства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</si>
  <si>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2016 год</t>
  </si>
  <si>
    <t>Приложение 5</t>
  </si>
  <si>
    <t>КВСР</t>
  </si>
  <si>
    <t>Совет муниципального района «Печора»</t>
  </si>
  <si>
    <t>921</t>
  </si>
  <si>
    <t xml:space="preserve">Руководитель контрольно-счетной комиссии муниципального района "Печора" </t>
  </si>
  <si>
    <t>923</t>
  </si>
  <si>
    <t>Подпргорамма "Комплексное освоение и развитие территорий в целях жилищного строительства на территории МО МР "Печора"</t>
  </si>
  <si>
    <t>Попаганда антикоррупционного поведения, формирование нетерпимого отношения к коррупции</t>
  </si>
  <si>
    <t>Подпрограмма "Укрепление правопорядка, защита населения и территории МО МР "Печора"  от чрезвычайных ситуаций"</t>
  </si>
  <si>
    <t>Подпрограмма "Профилактика терроризма и экстремизма на территории МО МР "Печора""</t>
  </si>
  <si>
    <t>Муниципальная  программа "Социальное развитие МО МР "Печора""</t>
  </si>
  <si>
    <t>Управление культуры и туризма муниципального района "Печора"</t>
  </si>
  <si>
    <t>956</t>
  </si>
  <si>
    <t xml:space="preserve">956 </t>
  </si>
  <si>
    <t>Выплаты в соответствии с Решением Совета МР "Печора" от 5 июля  2007 № 4-3/37"О мерах социальной поддержки специалистов  муниципальных учреждений образования, культуры, физической культуры и спорта, работающих и проживающих в сельских населенных пунктах и поселках городского типа муниципального образования муниципального района "Печора"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</si>
  <si>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</si>
  <si>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</si>
  <si>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</si>
  <si>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</si>
  <si>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Подрограмма "Развитие системы дошкольного образования на территории МО МР "Печора"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</si>
  <si>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</si>
  <si>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Муниципальная  программа «Безопасность жизнедеятельности населения МО МР "Печора"</t>
  </si>
  <si>
    <t>Проведение мероприятий, направленных на обеспечение антитеррористической защищенности объектов жизнедеятельности мест (объектов) массового пребывания людей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</si>
  <si>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</si>
  <si>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</si>
  <si>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</si>
  <si>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</si>
  <si>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Администрация муниципального района "Печора"</t>
  </si>
  <si>
    <t>Ведомственная структура расходов бюджета муниципального образования муниципального района "Печора" на 2016 год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</si>
  <si>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</si>
  <si>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</si>
  <si>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</si>
  <si>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</si>
  <si>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Обеспечение первичных мер пожарной безопасности муниципальных образовательных организаций</t>
  </si>
  <si>
    <t>Обеспечение беспрепятственного доступа для маломобильных групп населения в муниципальных организациях образования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</si>
  <si>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</si>
  <si>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Осуществление информационного обеспечения государственной молодёжной политики муниципального района "Печора"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</si>
  <si>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</si>
  <si>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</si>
  <si>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Мероприятия по проведению оздоровительной кампании детей</t>
  </si>
  <si>
    <t>01 0 00 00000</t>
  </si>
  <si>
    <t>01 3 00 00000</t>
  </si>
  <si>
    <t>01 3 11 00000</t>
  </si>
  <si>
    <t>01 3 21 00000</t>
  </si>
  <si>
    <t>99 0 00 51180</t>
  </si>
  <si>
    <t>99 0 00 59300</t>
  </si>
  <si>
    <t>99 0 00 00000</t>
  </si>
  <si>
    <t>99 0 00 91020</t>
  </si>
  <si>
    <t>99 0 00 91030</t>
  </si>
  <si>
    <t>99 0 00 73090</t>
  </si>
  <si>
    <t>99 0 00 73100</t>
  </si>
  <si>
    <t>99 0 00 73110</t>
  </si>
  <si>
    <t>99 0 00 73150</t>
  </si>
  <si>
    <t>99 0 00 73160</t>
  </si>
  <si>
    <t>99 0 00 02110</t>
  </si>
  <si>
    <t>99 0 00 51200</t>
  </si>
  <si>
    <t>99 0 00 63220</t>
  </si>
  <si>
    <t>99 0 00 02040</t>
  </si>
  <si>
    <t>99 0 00 02020</t>
  </si>
  <si>
    <t>99 0 00 02030</t>
  </si>
  <si>
    <t>99 0 00 63100</t>
  </si>
  <si>
    <t>99 0 00 63120</t>
  </si>
  <si>
    <t>99 0 00 99271</t>
  </si>
  <si>
    <t>04 1 11 00000</t>
  </si>
  <si>
    <t>04 0 00 00000</t>
  </si>
  <si>
    <t>04 1 00 00000</t>
  </si>
  <si>
    <t>04 1 13 00000</t>
  </si>
  <si>
    <t>04 1 14 00000</t>
  </si>
  <si>
    <t>04 1 12 73010</t>
  </si>
  <si>
    <t>04 1 15 73020</t>
  </si>
  <si>
    <t>04 1 18 73190</t>
  </si>
  <si>
    <t>04 2 00 00000</t>
  </si>
  <si>
    <t>04 2 11 00000</t>
  </si>
  <si>
    <t>04 2 18 00000</t>
  </si>
  <si>
    <t>04 2 12 73010</t>
  </si>
  <si>
    <t>04 2 19 73190</t>
  </si>
  <si>
    <t>04 3 00 00000</t>
  </si>
  <si>
    <t>04 3 11 00000</t>
  </si>
  <si>
    <t>04 3 17 73190</t>
  </si>
  <si>
    <t>04 5 00 00000</t>
  </si>
  <si>
    <t>04 5 11 00000</t>
  </si>
  <si>
    <t>04 5 12 00000</t>
  </si>
  <si>
    <t>04 2 13 00000</t>
  </si>
  <si>
    <t>04 2 14 00000</t>
  </si>
  <si>
    <t>04 2 16 74010</t>
  </si>
  <si>
    <t>04 3 12 00000</t>
  </si>
  <si>
    <t>04 3 13 00000</t>
  </si>
  <si>
    <t>04 3 16 00000</t>
  </si>
  <si>
    <t>04 3 21 00000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</si>
  <si>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</si>
  <si>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</si>
  <si>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</si>
  <si>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</si>
  <si>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</si>
  <si>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</si>
  <si>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08 4 21 00000</t>
  </si>
  <si>
    <t>04 2 15 00000</t>
  </si>
  <si>
    <t>09 2 00 00000</t>
  </si>
  <si>
    <t>09 2 41 00000</t>
  </si>
  <si>
    <t>99 0 00 53910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</si>
  <si>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</si>
  <si>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Проведение Всероссийской сельскохозяйственной переписи в 2016 году</t>
  </si>
  <si>
    <t>05 0 11 00000</t>
  </si>
  <si>
    <t>05 0 00 00000</t>
  </si>
  <si>
    <t>05 0 21 00000</t>
  </si>
  <si>
    <t>05 0 22 00000</t>
  </si>
  <si>
    <t>05 0 41 00000</t>
  </si>
  <si>
    <t>05 0 43 00000</t>
  </si>
  <si>
    <t>06 0 00 00000</t>
  </si>
  <si>
    <t>06 0 11 00000</t>
  </si>
  <si>
    <t>06 0 21 00000</t>
  </si>
  <si>
    <t>06 0 22 00000</t>
  </si>
  <si>
    <t>06 0 23 00000</t>
  </si>
  <si>
    <t>06 0 31 00000</t>
  </si>
  <si>
    <t>06 0 51 00000</t>
  </si>
  <si>
    <t>08 1 00 00000</t>
  </si>
  <si>
    <r>
      <t xml:space="preserve">08 1 </t>
    </r>
    <r>
      <rPr>
        <sz val="12"/>
        <rFont val="Times New Roman"/>
        <family val="1"/>
      </rPr>
      <t>11 00000</t>
    </r>
  </si>
  <si>
    <r>
      <t>08 1 2</t>
    </r>
    <r>
      <rPr>
        <sz val="12"/>
        <rFont val="Times New Roman"/>
        <family val="1"/>
      </rPr>
      <t>1 00000</t>
    </r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</si>
  <si>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</si>
  <si>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</si>
  <si>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08 2 32</t>
    </r>
    <r>
      <rPr>
        <sz val="12"/>
        <rFont val="Times New Roman"/>
        <family val="1"/>
      </rPr>
      <t xml:space="preserve"> 00000</t>
    </r>
  </si>
  <si>
    <r>
      <t>08 2 51</t>
    </r>
    <r>
      <rPr>
        <sz val="12"/>
        <rFont val="Times New Roman"/>
        <family val="1"/>
      </rPr>
      <t xml:space="preserve"> 00000</t>
    </r>
  </si>
  <si>
    <r>
      <t>08 4 11</t>
    </r>
    <r>
      <rPr>
        <sz val="12"/>
        <rFont val="Times New Roman"/>
        <family val="1"/>
      </rPr>
      <t xml:space="preserve"> 00000</t>
    </r>
  </si>
  <si>
    <r>
      <t>08 4 21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</si>
  <si>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</si>
  <si>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</si>
  <si>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</si>
  <si>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</si>
  <si>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</si>
  <si>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</si>
  <si>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r>
      <t xml:space="preserve">02 1 </t>
    </r>
    <r>
      <rPr>
        <sz val="12"/>
        <rFont val="Times New Roman"/>
        <family val="1"/>
      </rPr>
      <t>12 00000</t>
    </r>
  </si>
  <si>
    <r>
      <t xml:space="preserve">02 1 </t>
    </r>
    <r>
      <rPr>
        <sz val="12"/>
        <rFont val="Times New Roman"/>
        <family val="1"/>
      </rPr>
      <t>13 00000</t>
    </r>
  </si>
  <si>
    <t>02 2 00 00000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</si>
  <si>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</si>
  <si>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</si>
  <si>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</si>
  <si>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</si>
  <si>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</si>
  <si>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</si>
  <si>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</si>
  <si>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</si>
  <si>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</si>
  <si>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</si>
  <si>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</si>
  <si>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</si>
  <si>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</si>
  <si>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</si>
  <si>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</si>
  <si>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07 4 23 00000</t>
  </si>
  <si>
    <t>07 4 33 00000</t>
  </si>
  <si>
    <t>07 4 45 00000</t>
  </si>
  <si>
    <t>07 4 54 00000</t>
  </si>
  <si>
    <t>07 5 00 00000</t>
  </si>
  <si>
    <t>07 5 12 00000</t>
  </si>
  <si>
    <t>07 3 74 73040</t>
  </si>
  <si>
    <t>07 3 76 73070</t>
  </si>
  <si>
    <t>07 3 77 73080</t>
  </si>
  <si>
    <t>07 3 78 73120</t>
  </si>
  <si>
    <t>09 0 00 00000</t>
  </si>
  <si>
    <t>09 1 00 00000</t>
  </si>
  <si>
    <t>09 1 11 00000</t>
  </si>
  <si>
    <t>09 1 12 00000</t>
  </si>
  <si>
    <t>09 2 11 00000</t>
  </si>
  <si>
    <t>09 3 00 00000</t>
  </si>
  <si>
    <t>09 3 11 00000</t>
  </si>
  <si>
    <t>09 3 12 00000</t>
  </si>
  <si>
    <t>09 2 31 50820</t>
  </si>
  <si>
    <t>09 2 32 51350</t>
  </si>
  <si>
    <t>09 2 31 R0820</t>
  </si>
  <si>
    <t>09 2 31 74040</t>
  </si>
  <si>
    <t>03 0 00 00000</t>
  </si>
  <si>
    <t>03 1 00 00000</t>
  </si>
  <si>
    <t>03 1 14 00000</t>
  </si>
  <si>
    <t>03 1 15 00000</t>
  </si>
  <si>
    <t>03 1 16 00000</t>
  </si>
  <si>
    <t>03 2 00 00000</t>
  </si>
  <si>
    <t>03 3 00 00000</t>
  </si>
  <si>
    <t>03 3 12 00000</t>
  </si>
  <si>
    <t>03 3 13 00000</t>
  </si>
  <si>
    <t>03 3 14 00000</t>
  </si>
  <si>
    <t>03 3 15 00000</t>
  </si>
  <si>
    <t>03 5 00 00000</t>
  </si>
  <si>
    <t>03 5 11 00000</t>
  </si>
  <si>
    <t>03 5 12 00000</t>
  </si>
  <si>
    <t>03 5 13 00000</t>
  </si>
  <si>
    <t>03 1 17 00000</t>
  </si>
  <si>
    <t>03 1 19 73060</t>
  </si>
  <si>
    <t>03 1 18 73120</t>
  </si>
  <si>
    <t>03 3 13 72220</t>
  </si>
  <si>
    <t>03 3 12 72210</t>
  </si>
  <si>
    <t>99 0 00 99950</t>
  </si>
  <si>
    <t>Резерв средств на 2016 год, в том числе для увеличения расходов на оплату труда</t>
  </si>
  <si>
    <t>Кадровое обеспечение, повышение квалификации</t>
  </si>
  <si>
    <t>05 0 25 00000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</si>
  <si>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 </t>
  </si>
  <si>
    <t>03 2 21 09602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</si>
  <si>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«О наделении органов местного самоуправления муниципальных образований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состояния»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</si>
  <si>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«О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комиссариаты»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</si>
  <si>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</si>
  <si>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«Об административной ответственности в Республике Коми»</t>
  </si>
  <si>
    <t xml:space="preserve"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
</t>
  </si>
  <si>
    <t>Oсуществление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«О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жилья»</t>
  </si>
  <si>
    <t>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помещений, 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</si>
  <si>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03 3 12 S2210</t>
  </si>
  <si>
    <t>03 3 13 S2220</t>
  </si>
  <si>
    <t>03 3 17 S2270</t>
  </si>
  <si>
    <t>01 3 12 00000</t>
  </si>
  <si>
    <t>04 4 11 S2040</t>
  </si>
  <si>
    <r>
      <t xml:space="preserve">02 2 </t>
    </r>
    <r>
      <rPr>
        <sz val="12"/>
        <rFont val="Times New Roman"/>
        <family val="1"/>
      </rPr>
      <t>12 L0180</t>
    </r>
  </si>
  <si>
    <t>05 0 13 S2150</t>
  </si>
  <si>
    <t>05 0 13 S2450</t>
  </si>
  <si>
    <t>Укрепление материально-технической базы муниципальных учреждений сферы культуры</t>
  </si>
  <si>
    <t>Комплектование документных фондов библиотек муниципальных образований</t>
  </si>
  <si>
    <t>03 2 21 S9602</t>
  </si>
  <si>
    <t>03 1 14 S9601</t>
  </si>
  <si>
    <t>к  решению Совета муниципального района "Печора" от 14 декабря 2015 года № 6-4/43</t>
  </si>
  <si>
    <t>07 3 73 73150</t>
  </si>
  <si>
    <t>Изменения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</si>
  <si>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</si>
  <si>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03 2 21 09502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</si>
  <si>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</si>
  <si>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03 3 17 72270</t>
  </si>
  <si>
    <t>99 0 00 03030</t>
  </si>
  <si>
    <t>99 0 00 03040</t>
  </si>
  <si>
    <t>99 0 00 03050</t>
  </si>
  <si>
    <t>99 0 00 03070</t>
  </si>
  <si>
    <t>99 0 00 03090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</si>
  <si>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чрез-вычайных ситуаций в границах поселения</t>
  </si>
  <si>
    <t>Осуществление переданных органами местного самоуправления полномочий по решению вопросов местного значения по участию в минимизации и (или) ликвидации последствий проявления терроризма и экстремизма в границах поселения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</si>
  <si>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</si>
  <si>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обороне, защите населения и территории поселения от чрезвычайных ситуаций природного и техногенного характера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</si>
  <si>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</si>
  <si>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05 0 13 51440</t>
  </si>
  <si>
    <t>05 0 13 72150</t>
  </si>
  <si>
    <t>05 0 13 72450</t>
  </si>
  <si>
    <t>Осуществление переданных органами местного самоуправления полномочий по решению вопросов местного значения по исполнению бюджета поселения, осуществлению контроля за его исполнением</t>
  </si>
  <si>
    <t>99 0 00 03010</t>
  </si>
  <si>
    <t>Обеспечение мероприятий по землеустройству и землепользованию</t>
  </si>
  <si>
    <r>
      <t xml:space="preserve">02 2 </t>
    </r>
    <r>
      <rPr>
        <sz val="12"/>
        <rFont val="Times New Roman"/>
        <family val="1"/>
      </rPr>
      <t>11 00000</t>
    </r>
  </si>
  <si>
    <r>
      <t xml:space="preserve">02 2 </t>
    </r>
    <r>
      <rPr>
        <sz val="12"/>
        <rFont val="Times New Roman"/>
        <family val="1"/>
      </rPr>
      <t>12 00000</t>
    </r>
  </si>
  <si>
    <t xml:space="preserve">Обновление материально-технической базы муниципальных учреждений сферы культуры </t>
  </si>
  <si>
    <t>05 0 12 00000</t>
  </si>
  <si>
    <t>Укрепление материально-технической базы муниципальных учреждений</t>
  </si>
  <si>
    <t>99 0 00 24100</t>
  </si>
  <si>
    <t>03 2 11 00000</t>
  </si>
  <si>
    <t>Проведение работ связанных с подведением инженерной инфраструктуры к новым земельным участкам, предназначенным под жилищное строительство</t>
  </si>
  <si>
    <t>Процентные платежи по муниципальному долгу</t>
  </si>
  <si>
    <t>99 0 00 65030</t>
  </si>
  <si>
    <t>Обслуживание государственного (муниципального) долга</t>
  </si>
  <si>
    <t>700</t>
  </si>
  <si>
    <t>03 1 14 09601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</si>
  <si>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</si>
  <si>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 xml:space="preserve"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</t>
  </si>
  <si>
    <t xml:space="preserve">Осуществление государственного полномочия Республики Коми, предусмотренного пунктом «а» пункта 5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 </t>
  </si>
  <si>
    <t>08 2 32 00000</t>
  </si>
  <si>
    <t>04 2 13 72010</t>
  </si>
  <si>
    <t>Укрепление материально-технической базы и создание безопасных условий в муниципальных образовательных организациях</t>
  </si>
  <si>
    <t>04 2 13 S2010</t>
  </si>
  <si>
    <t>02 1 14 S2550</t>
  </si>
  <si>
    <t>Оказание муниципальных услуг (выполнение работ) музеями и библиотеками</t>
  </si>
  <si>
    <t>02 1 14 72550</t>
  </si>
  <si>
    <t>Строительство (реконструкция) объектов инженерной инфраструктуры в сельской местности</t>
  </si>
  <si>
    <t xml:space="preserve"> 09 2 41 50200</t>
  </si>
  <si>
    <t>Мероприятия подпрограммы «Обеспечение жильем молодых семей» федеральной целевой программы «Жилище» на 2015-2020 годы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</si>
  <si>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</si>
  <si>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09 2 41 R0200</t>
  </si>
  <si>
    <t xml:space="preserve"> 09 2 41 R0200</t>
  </si>
  <si>
    <t>Меры социальной поддержки специалистов муниципальных учреждений образования, культуры муниципального района «Печора», работающих и проживающих в сельских населенных пунктах и поселках городского типа</t>
  </si>
  <si>
    <t>99 0 00 63160</t>
  </si>
  <si>
    <r>
      <t xml:space="preserve">02 2 </t>
    </r>
    <r>
      <rPr>
        <sz val="12"/>
        <rFont val="Times New Roman"/>
        <family val="1"/>
      </rPr>
      <t>12 50180</t>
    </r>
  </si>
  <si>
    <r>
      <t xml:space="preserve">02 2 </t>
    </r>
    <r>
      <rPr>
        <sz val="12"/>
        <rFont val="Times New Roman"/>
        <family val="1"/>
      </rPr>
      <t>12 R0180</t>
    </r>
  </si>
  <si>
    <t>Осуществление переданных органами местного самоуправления полномочий по решению вопросов местного значения 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</si>
  <si>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03 1 14 09501</t>
  </si>
  <si>
    <t>Стрительство (реконструкция) объектов инженерной инфраструктуры в сельской местности</t>
  </si>
  <si>
    <t>04 4 11 72040</t>
  </si>
  <si>
    <t>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</si>
  <si>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09 2 33 74060</t>
  </si>
  <si>
    <t>01 3 21 72560</t>
  </si>
  <si>
    <t>Реализация малых проектов в сфере предпринимательства</t>
  </si>
  <si>
    <t>Мероприятия по проведению оздоровительной кампании детей и трудоустройству подростков</t>
  </si>
  <si>
    <t>01 3 21 S2560</t>
  </si>
  <si>
    <t>03 3 14 72230</t>
  </si>
  <si>
    <t>02 2 12 00000</t>
  </si>
  <si>
    <t>Подпрограмма «Профилактика терроризма и экстремизма на территории МО МР "Печора"</t>
  </si>
  <si>
    <t>Реализация мероприятий федеральной целевой программы "Культура России (2012-2018 годы)"</t>
  </si>
  <si>
    <t>05 0 13 50140</t>
  </si>
  <si>
    <t>05 0 13 L0140</t>
  </si>
  <si>
    <t>05 0 13 R0140</t>
  </si>
  <si>
    <t>Обеспечение мероприятий по переселению граждан из аварийного жилищного фонда</t>
  </si>
  <si>
    <t>03 2 21 00000</t>
  </si>
  <si>
    <t xml:space="preserve"> 09 2 41 L0200</t>
  </si>
  <si>
    <t>Проведение выборов и референдумов</t>
  </si>
  <si>
    <t>99 0 00 02090</t>
  </si>
  <si>
    <t>99 0 00 27100</t>
  </si>
  <si>
    <t>Проведение ремонтно-восстановительных работ при ликвидации чрезвычайных и аварийных ситуаций на объектах жилищно-коммунального хозяйства</t>
  </si>
  <si>
    <t xml:space="preserve"> 09 2 41 00000</t>
  </si>
  <si>
    <t>Поддержка социально ориентированных некоммерческих организаций</t>
  </si>
  <si>
    <t>01 3 21 50640</t>
  </si>
  <si>
    <t>01 3 21 R0640</t>
  </si>
  <si>
    <t>Государственная поддержка малого и среднего предпринимательства, включая крестьянские (фермерские) хозяйства</t>
  </si>
  <si>
    <t>01 3 21 L0640</t>
  </si>
  <si>
    <t>09 3 12 S2430</t>
  </si>
  <si>
    <t>09 3 12 72430</t>
  </si>
  <si>
    <t>03 3 16 00000</t>
  </si>
  <si>
    <t>Мероприятия в области пассажирского транспорта</t>
  </si>
  <si>
    <t>99 0 00 03100</t>
  </si>
  <si>
    <t>Осуществление переданных органами местного самоуправления полномочий по решению вопросов местного значения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</si>
  <si>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04 1 13 72010</t>
  </si>
  <si>
    <t>04 1 19 00000</t>
  </si>
  <si>
    <t>Приложение 2</t>
  </si>
  <si>
    <t>02 2 11 00000</t>
  </si>
  <si>
    <t>к  решению Совета муниципального района "Печора" от 30 сентября 2016 года № 6-11/93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</si>
</sst>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#,##0.00&quot;р.&quot;"/>
  </numFmts>
  <fonts count="58">
    <font>
      <sz val="10"/>
      <name val="Arial"/>
      <family val="0"/>
    </font>
    <font>
      <sz val="8"/>
      <name val="Arial Cyr"/>
      <family val="0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 Cyr"/>
      <family val="0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right" vertical="center"/>
    </xf>
    <xf numFmtId="49" fontId="55" fillId="0" borderId="10" xfId="0" applyNumberFormat="1" applyFont="1" applyBorder="1" applyAlignment="1">
      <alignment horizontal="center" vertical="center" wrapText="1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center" vertical="center" wrapText="1"/>
    </xf>
    <xf numFmtId="181" fontId="10" fillId="7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181" fontId="12" fillId="0" borderId="10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10" fillId="33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left" vertical="center" wrapText="1"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181" fontId="0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81" fontId="7" fillId="3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12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180" fontId="18" fillId="0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1" fontId="12" fillId="33" borderId="10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left" vertical="center" wrapText="1"/>
    </xf>
    <xf numFmtId="181" fontId="12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12" fillId="33" borderId="10" xfId="0" applyNumberFormat="1" applyFont="1" applyFill="1" applyBorder="1" applyAlignment="1">
      <alignment/>
    </xf>
    <xf numFmtId="186" fontId="12" fillId="33" borderId="12" xfId="0" applyNumberFormat="1" applyFont="1" applyFill="1" applyBorder="1" applyAlignment="1">
      <alignment horizontal="center" vertical="center" wrapText="1"/>
    </xf>
    <xf numFmtId="187" fontId="12" fillId="33" borderId="13" xfId="0" applyNumberFormat="1" applyFont="1" applyFill="1" applyBorder="1" applyAlignment="1">
      <alignment horizontal="center" vertical="center" wrapText="1"/>
    </xf>
    <xf numFmtId="0" fontId="57" fillId="33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justify"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wrapText="1"/>
    </xf>
    <xf numFmtId="0" fontId="12" fillId="33" borderId="10" xfId="0" applyNumberFormat="1" applyFont="1" applyFill="1" applyBorder="1" applyAlignment="1">
      <alignment horizontal="justify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justify" vertical="center" wrapText="1"/>
    </xf>
    <xf numFmtId="49" fontId="12" fillId="33" borderId="13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9" fontId="55" fillId="35" borderId="10" xfId="0" applyNumberFormat="1" applyFont="1" applyFill="1" applyBorder="1" applyAlignment="1">
      <alignment horizontal="center" vertical="center" wrapText="1"/>
    </xf>
    <xf numFmtId="49" fontId="19" fillId="35" borderId="10" xfId="0" applyNumberFormat="1" applyFont="1" applyFill="1" applyBorder="1" applyAlignment="1">
      <alignment horizontal="center" vertical="center" wrapText="1"/>
    </xf>
    <xf numFmtId="181" fontId="12" fillId="0" borderId="10" xfId="0" applyNumberFormat="1" applyFont="1" applyFill="1" applyBorder="1" applyAlignment="1">
      <alignment vertical="center"/>
    </xf>
    <xf numFmtId="181" fontId="12" fillId="0" borderId="10" xfId="0" applyNumberFormat="1" applyFont="1" applyBorder="1" applyAlignment="1">
      <alignment vertical="center"/>
    </xf>
    <xf numFmtId="0" fontId="18" fillId="33" borderId="10" xfId="0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181" fontId="10" fillId="0" borderId="10" xfId="0" applyNumberFormat="1" applyFont="1" applyFill="1" applyBorder="1" applyAlignment="1">
      <alignment horizontal="right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justify" vertical="center" wrapText="1"/>
    </xf>
    <xf numFmtId="49" fontId="12" fillId="33" borderId="17" xfId="0" applyNumberFormat="1" applyFont="1" applyFill="1" applyBorder="1" applyAlignment="1">
      <alignment horizontal="left" vertical="center" wrapText="1"/>
    </xf>
    <xf numFmtId="49" fontId="12" fillId="33" borderId="16" xfId="0" applyNumberFormat="1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wrapText="1"/>
    </xf>
    <xf numFmtId="0" fontId="12" fillId="33" borderId="19" xfId="0" applyFont="1" applyFill="1" applyBorder="1" applyAlignment="1">
      <alignment horizontal="justify" vertical="center" wrapText="1"/>
    </xf>
    <xf numFmtId="0" fontId="12" fillId="0" borderId="18" xfId="0" applyFont="1" applyFill="1" applyBorder="1" applyAlignment="1">
      <alignment wrapText="1"/>
    </xf>
    <xf numFmtId="0" fontId="12" fillId="0" borderId="17" xfId="0" applyFont="1" applyFill="1" applyBorder="1" applyAlignment="1">
      <alignment horizontal="justify" vertical="center" wrapText="1"/>
    </xf>
    <xf numFmtId="0" fontId="12" fillId="0" borderId="16" xfId="0" applyFont="1" applyFill="1" applyBorder="1" applyAlignment="1">
      <alignment horizontal="justify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33" borderId="20" xfId="0" applyNumberFormat="1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0" fontId="16" fillId="33" borderId="16" xfId="0" applyNumberFormat="1" applyFont="1" applyFill="1" applyBorder="1" applyAlignment="1">
      <alignment vertical="center" wrapText="1"/>
    </xf>
    <xf numFmtId="0" fontId="17" fillId="33" borderId="16" xfId="0" applyNumberFormat="1" applyFont="1" applyFill="1" applyBorder="1" applyAlignment="1">
      <alignment horizontal="justify" vertical="center" wrapText="1"/>
    </xf>
    <xf numFmtId="49" fontId="4" fillId="0" borderId="17" xfId="0" applyNumberFormat="1" applyFont="1" applyBorder="1" applyAlignment="1">
      <alignment horizontal="justify" vertical="center" wrapText="1"/>
    </xf>
    <xf numFmtId="0" fontId="15" fillId="3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181" fontId="12" fillId="0" borderId="15" xfId="0" applyNumberFormat="1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49" fontId="7" fillId="34" borderId="21" xfId="0" applyNumberFormat="1" applyFont="1" applyFill="1" applyBorder="1" applyAlignment="1">
      <alignment horizontal="left" vertical="center" wrapText="1"/>
    </xf>
    <xf numFmtId="49" fontId="7" fillId="6" borderId="10" xfId="0" applyNumberFormat="1" applyFont="1" applyFill="1" applyBorder="1" applyAlignment="1">
      <alignment horizontal="left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181" fontId="7" fillId="6" borderId="10" xfId="0" applyNumberFormat="1" applyFont="1" applyFill="1" applyBorder="1" applyAlignment="1">
      <alignment horizontal="right" vertical="center"/>
    </xf>
    <xf numFmtId="49" fontId="7" fillId="34" borderId="20" xfId="0" applyNumberFormat="1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justify" vertical="center" wrapText="1"/>
    </xf>
    <xf numFmtId="181" fontId="3" fillId="6" borderId="10" xfId="0" applyNumberFormat="1" applyFont="1" applyFill="1" applyBorder="1" applyAlignment="1">
      <alignment horizontal="right" vertical="center"/>
    </xf>
    <xf numFmtId="49" fontId="12" fillId="7" borderId="10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justify" vertical="center" wrapText="1"/>
    </xf>
    <xf numFmtId="0" fontId="12" fillId="33" borderId="11" xfId="0" applyFont="1" applyFill="1" applyBorder="1" applyAlignment="1">
      <alignment horizontal="justify" vertical="center" wrapText="1"/>
    </xf>
    <xf numFmtId="0" fontId="12" fillId="33" borderId="22" xfId="0" applyFont="1" applyFill="1" applyBorder="1" applyAlignment="1">
      <alignment horizontal="justify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justify" vertical="center" wrapText="1"/>
    </xf>
    <xf numFmtId="2" fontId="12" fillId="35" borderId="10" xfId="0" applyNumberFormat="1" applyFont="1" applyFill="1" applyBorder="1" applyAlignment="1">
      <alignment vertical="center" wrapText="1"/>
    </xf>
    <xf numFmtId="180" fontId="12" fillId="35" borderId="10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vertical="top" wrapText="1"/>
    </xf>
    <xf numFmtId="49" fontId="12" fillId="6" borderId="10" xfId="0" applyNumberFormat="1" applyFont="1" applyFill="1" applyBorder="1" applyAlignment="1">
      <alignment horizontal="center" vertical="center" wrapText="1"/>
    </xf>
    <xf numFmtId="181" fontId="3" fillId="6" borderId="23" xfId="0" applyNumberFormat="1" applyFont="1" applyFill="1" applyBorder="1" applyAlignment="1">
      <alignment vertical="center"/>
    </xf>
    <xf numFmtId="49" fontId="55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181" fontId="3" fillId="6" borderId="10" xfId="0" applyNumberFormat="1" applyFont="1" applyFill="1" applyBorder="1" applyAlignment="1">
      <alignment horizontal="right" vertical="center" wrapText="1"/>
    </xf>
    <xf numFmtId="49" fontId="12" fillId="6" borderId="12" xfId="0" applyNumberFormat="1" applyFont="1" applyFill="1" applyBorder="1" applyAlignment="1">
      <alignment horizontal="center" vertical="center" wrapText="1"/>
    </xf>
    <xf numFmtId="186" fontId="12" fillId="33" borderId="24" xfId="0" applyNumberFormat="1" applyFont="1" applyFill="1" applyBorder="1" applyAlignment="1">
      <alignment horizontal="center" vertical="center" wrapText="1"/>
    </xf>
    <xf numFmtId="187" fontId="12" fillId="33" borderId="14" xfId="0" applyNumberFormat="1" applyFont="1" applyFill="1" applyBorder="1" applyAlignment="1">
      <alignment horizontal="center" vertical="center" wrapText="1"/>
    </xf>
    <xf numFmtId="187" fontId="12" fillId="33" borderId="22" xfId="0" applyNumberFormat="1" applyFont="1" applyFill="1" applyBorder="1" applyAlignment="1">
      <alignment horizontal="center" vertical="center" wrapText="1"/>
    </xf>
    <xf numFmtId="0" fontId="12" fillId="33" borderId="16" xfId="0" applyNumberFormat="1" applyFont="1" applyFill="1" applyBorder="1" applyAlignment="1">
      <alignment horizontal="justify" vertical="center" wrapText="1"/>
    </xf>
    <xf numFmtId="181" fontId="10" fillId="7" borderId="10" xfId="0" applyNumberFormat="1" applyFont="1" applyFill="1" applyBorder="1" applyAlignment="1">
      <alignment horizontal="right" vertical="center" wrapText="1"/>
    </xf>
    <xf numFmtId="0" fontId="57" fillId="33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181" fontId="13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181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81" fontId="4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/>
    </xf>
    <xf numFmtId="181" fontId="12" fillId="0" borderId="0" xfId="0" applyNumberFormat="1" applyFont="1" applyAlignment="1">
      <alignment vertical="center"/>
    </xf>
    <xf numFmtId="181" fontId="55" fillId="0" borderId="0" xfId="0" applyNumberFormat="1" applyFont="1" applyAlignment="1">
      <alignment vertical="center"/>
    </xf>
    <xf numFmtId="181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0" fontId="12" fillId="33" borderId="18" xfId="0" applyNumberFormat="1" applyFont="1" applyFill="1" applyBorder="1" applyAlignment="1">
      <alignment horizontal="justify" vertical="center" wrapText="1"/>
    </xf>
    <xf numFmtId="0" fontId="4" fillId="35" borderId="16" xfId="0" applyNumberFormat="1" applyFont="1" applyFill="1" applyBorder="1" applyAlignment="1">
      <alignment horizontal="justify" vertical="center" wrapText="1"/>
    </xf>
    <xf numFmtId="181" fontId="12" fillId="33" borderId="12" xfId="0" applyNumberFormat="1" applyFont="1" applyFill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188" fontId="12" fillId="33" borderId="1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vertical="center"/>
    </xf>
    <xf numFmtId="49" fontId="12" fillId="33" borderId="25" xfId="0" applyNumberFormat="1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181" fontId="12" fillId="33" borderId="0" xfId="0" applyNumberFormat="1" applyFont="1" applyFill="1" applyBorder="1" applyAlignment="1">
      <alignment vertical="center"/>
    </xf>
    <xf numFmtId="186" fontId="12" fillId="33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justify" vertical="center" wrapText="1"/>
    </xf>
    <xf numFmtId="49" fontId="21" fillId="0" borderId="26" xfId="0" applyNumberFormat="1" applyFont="1" applyFill="1" applyBorder="1" applyAlignment="1">
      <alignment horizontal="justify" vertical="center" wrapText="1"/>
    </xf>
    <xf numFmtId="4" fontId="13" fillId="0" borderId="0" xfId="0" applyNumberFormat="1" applyFont="1" applyAlignment="1">
      <alignment vertical="center"/>
    </xf>
    <xf numFmtId="188" fontId="4" fillId="33" borderId="10" xfId="0" applyNumberFormat="1" applyFont="1" applyFill="1" applyBorder="1" applyAlignment="1">
      <alignment horizontal="left" vertical="center" wrapText="1"/>
    </xf>
    <xf numFmtId="49" fontId="12" fillId="33" borderId="27" xfId="0" applyNumberFormat="1" applyFont="1" applyFill="1" applyBorder="1" applyAlignment="1">
      <alignment horizontal="left" vertical="center" wrapText="1"/>
    </xf>
    <xf numFmtId="181" fontId="3" fillId="0" borderId="0" xfId="0" applyNumberFormat="1" applyFont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justify" vertical="center" wrapText="1"/>
    </xf>
    <xf numFmtId="49" fontId="4" fillId="35" borderId="10" xfId="0" applyNumberFormat="1" applyFont="1" applyFill="1" applyBorder="1" applyAlignment="1">
      <alignment horizontal="justify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justify" vertical="top" wrapText="1"/>
    </xf>
    <xf numFmtId="0" fontId="4" fillId="35" borderId="18" xfId="0" applyNumberFormat="1" applyFont="1" applyFill="1" applyBorder="1" applyAlignment="1">
      <alignment horizontal="justify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0" fontId="15" fillId="33" borderId="19" xfId="0" applyNumberFormat="1" applyFont="1" applyFill="1" applyBorder="1" applyAlignment="1">
      <alignment vertical="center" wrapText="1"/>
    </xf>
    <xf numFmtId="49" fontId="4" fillId="33" borderId="17" xfId="0" applyNumberFormat="1" applyFont="1" applyFill="1" applyBorder="1" applyAlignment="1">
      <alignment horizontal="left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181" fontId="12" fillId="33" borderId="1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justify" vertical="center" wrapText="1"/>
    </xf>
    <xf numFmtId="18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188" fontId="12" fillId="33" borderId="10" xfId="0" applyNumberFormat="1" applyFont="1" applyFill="1" applyBorder="1" applyAlignment="1">
      <alignment horizontal="justify" vertical="center" wrapText="1"/>
    </xf>
    <xf numFmtId="49" fontId="7" fillId="6" borderId="15" xfId="0" applyNumberFormat="1" applyFont="1" applyFill="1" applyBorder="1" applyAlignment="1">
      <alignment horizontal="left" vertical="center" wrapText="1"/>
    </xf>
    <xf numFmtId="49" fontId="7" fillId="6" borderId="15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33" borderId="28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vertical="center"/>
    </xf>
    <xf numFmtId="2" fontId="0" fillId="0" borderId="0" xfId="0" applyNumberFormat="1" applyAlignment="1">
      <alignment/>
    </xf>
    <xf numFmtId="181" fontId="4" fillId="36" borderId="0" xfId="0" applyNumberFormat="1" applyFont="1" applyFill="1" applyAlignment="1">
      <alignment vertical="center"/>
    </xf>
    <xf numFmtId="0" fontId="8" fillId="0" borderId="0" xfId="0" applyFont="1" applyAlignment="1">
      <alignment horizontal="right" wrapText="1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7"/>
  <sheetViews>
    <sheetView tabSelected="1" zoomScale="110" zoomScaleNormal="110" zoomScaleSheetLayoutView="100" workbookViewId="0" topLeftCell="A1">
      <selection activeCell="G1" sqref="G1:K16384"/>
    </sheetView>
  </sheetViews>
  <sheetFormatPr defaultColWidth="9.140625" defaultRowHeight="9.75" customHeight="1"/>
  <cols>
    <col min="1" max="1" width="56.421875" style="21" customWidth="1"/>
    <col min="2" max="2" width="17.8515625" style="21" customWidth="1"/>
    <col min="3" max="3" width="6.8515625" style="21" customWidth="1"/>
    <col min="4" max="4" width="13.28125" style="21" customWidth="1"/>
    <col min="5" max="5" width="14.140625" style="21" customWidth="1"/>
    <col min="6" max="6" width="17.421875" style="21" customWidth="1"/>
    <col min="7" max="7" width="13.140625" style="21" hidden="1" customWidth="1"/>
    <col min="8" max="8" width="13.28125" style="21" hidden="1" customWidth="1"/>
    <col min="9" max="9" width="13.140625" style="21" hidden="1" customWidth="1"/>
    <col min="10" max="10" width="12.8515625" style="21" hidden="1" customWidth="1"/>
    <col min="11" max="11" width="8.8515625" style="21" hidden="1" customWidth="1"/>
    <col min="12" max="12" width="8.8515625" style="21" customWidth="1"/>
    <col min="13" max="16384" width="9.140625" style="21" customWidth="1"/>
  </cols>
  <sheetData>
    <row r="1" spans="2:6" ht="16.5" customHeight="1">
      <c r="B1" s="208" t="s">
        <v>458</v>
      </c>
      <c r="C1" s="208"/>
      <c r="D1" s="208"/>
      <c r="E1" s="208"/>
      <c r="F1" s="208"/>
    </row>
    <row r="2" spans="2:6" ht="31.5" customHeight="1">
      <c r="B2" s="205" t="s">
        <v>460</v>
      </c>
      <c r="C2" s="205"/>
      <c r="D2" s="205"/>
      <c r="E2" s="205"/>
      <c r="F2" s="205"/>
    </row>
    <row r="4" spans="1:6" s="6" customFormat="1" ht="20.25" customHeight="1">
      <c r="A4" s="5"/>
      <c r="B4" s="208" t="s">
        <v>10</v>
      </c>
      <c r="C4" s="208"/>
      <c r="D4" s="208"/>
      <c r="E4" s="208"/>
      <c r="F4" s="208"/>
    </row>
    <row r="5" spans="1:6" s="6" customFormat="1" ht="34.5" customHeight="1">
      <c r="A5" s="5"/>
      <c r="B5" s="205" t="s">
        <v>364</v>
      </c>
      <c r="C5" s="205"/>
      <c r="D5" s="205"/>
      <c r="E5" s="205"/>
      <c r="F5" s="205"/>
    </row>
    <row r="6" s="6" customFormat="1" ht="12.75" customHeight="1">
      <c r="A6" s="5"/>
    </row>
    <row r="7" spans="1:6" ht="62.25" customHeight="1">
      <c r="A7" s="211" t="s">
        <v>148</v>
      </c>
      <c r="B7" s="211"/>
      <c r="C7" s="211"/>
      <c r="D7" s="211"/>
      <c r="E7" s="211"/>
      <c r="F7" s="211"/>
    </row>
    <row r="8" spans="1:6" ht="15.75">
      <c r="A8" s="1" t="s">
        <v>0</v>
      </c>
      <c r="B8" s="1" t="s">
        <v>0</v>
      </c>
      <c r="C8" s="1" t="s">
        <v>0</v>
      </c>
      <c r="D8" s="2"/>
      <c r="E8" s="2"/>
      <c r="F8" s="2"/>
    </row>
    <row r="9" spans="1:8" ht="18" customHeight="1">
      <c r="A9" s="209" t="s">
        <v>3</v>
      </c>
      <c r="B9" s="206" t="s">
        <v>1</v>
      </c>
      <c r="C9" s="206" t="s">
        <v>2</v>
      </c>
      <c r="D9" s="206" t="s">
        <v>9</v>
      </c>
      <c r="E9" s="206" t="s">
        <v>366</v>
      </c>
      <c r="F9" s="206" t="s">
        <v>9</v>
      </c>
      <c r="H9" s="30"/>
    </row>
    <row r="10" spans="1:9" ht="29.25" customHeight="1">
      <c r="A10" s="210"/>
      <c r="B10" s="207"/>
      <c r="C10" s="207"/>
      <c r="D10" s="207"/>
      <c r="E10" s="207"/>
      <c r="F10" s="207"/>
      <c r="I10" s="30"/>
    </row>
    <row r="11" spans="1:8" s="4" customFormat="1" ht="15" customHeight="1">
      <c r="A11" s="29" t="s">
        <v>4</v>
      </c>
      <c r="B11" s="29" t="s">
        <v>5</v>
      </c>
      <c r="C11" s="29" t="s">
        <v>6</v>
      </c>
      <c r="D11" s="29" t="s">
        <v>7</v>
      </c>
      <c r="E11" s="29">
        <v>5</v>
      </c>
      <c r="F11" s="29">
        <v>4</v>
      </c>
      <c r="H11" s="4" t="s">
        <v>149</v>
      </c>
    </row>
    <row r="12" spans="1:12" ht="18.75">
      <c r="A12" s="33" t="s">
        <v>8</v>
      </c>
      <c r="B12" s="7" t="s">
        <v>0</v>
      </c>
      <c r="C12" s="7" t="s">
        <v>0</v>
      </c>
      <c r="D12" s="8">
        <f>D13+D31+D54+D123+D197+D235+D250+D314+D342+D379</f>
        <v>2371977.3</v>
      </c>
      <c r="E12" s="8">
        <f>E13+E31+E54+E123+E197+E235+E250+E314+E342+E379</f>
        <v>143690.1</v>
      </c>
      <c r="F12" s="8">
        <f>F13+F31+F54+F123+F197+F235+F250+F314+F342+F379</f>
        <v>2515667.4</v>
      </c>
      <c r="G12" s="30"/>
      <c r="H12" s="30">
        <f>'2016 год Приложение  5'!E12</f>
        <v>2371977.3000000003</v>
      </c>
      <c r="I12" s="30">
        <f>'2016 год Приложение  5'!F12</f>
        <v>143690.10000000003</v>
      </c>
      <c r="J12" s="30">
        <f>'2016 год Приложение  5'!G12</f>
        <v>2515667.4</v>
      </c>
      <c r="K12" s="3"/>
      <c r="L12" s="3"/>
    </row>
    <row r="13" spans="1:12" ht="31.5">
      <c r="A13" s="34" t="s">
        <v>101</v>
      </c>
      <c r="B13" s="35" t="s">
        <v>189</v>
      </c>
      <c r="C13" s="35" t="s">
        <v>0</v>
      </c>
      <c r="D13" s="36">
        <f>D14</f>
        <v>1429.3</v>
      </c>
      <c r="E13" s="36">
        <f>E14</f>
        <v>1661.6999999999998</v>
      </c>
      <c r="F13" s="36">
        <f>F14</f>
        <v>3090.9999999999995</v>
      </c>
      <c r="G13" s="30"/>
      <c r="H13" s="30">
        <f>H12-D12</f>
        <v>0</v>
      </c>
      <c r="I13" s="30">
        <f>I12-E12</f>
        <v>0</v>
      </c>
      <c r="J13" s="30">
        <f>J12-F12</f>
        <v>0</v>
      </c>
      <c r="K13" s="3"/>
      <c r="L13" s="3"/>
    </row>
    <row r="14" spans="1:12" ht="47.25">
      <c r="A14" s="15" t="s">
        <v>102</v>
      </c>
      <c r="B14" s="166" t="s">
        <v>190</v>
      </c>
      <c r="C14" s="13" t="s">
        <v>0</v>
      </c>
      <c r="D14" s="14">
        <f>D15+D17+D19+D21+D27+D29+D25+D23</f>
        <v>1429.3</v>
      </c>
      <c r="E14" s="14">
        <f>E15+E17+E19+E21+E27+E29+E25+E23</f>
        <v>1661.6999999999998</v>
      </c>
      <c r="F14" s="14">
        <f>F15+F17+F19+F21+F27+F29+F25+F23</f>
        <v>3090.9999999999995</v>
      </c>
      <c r="G14" s="30"/>
      <c r="H14" s="30"/>
      <c r="I14" s="30"/>
      <c r="J14" s="30"/>
      <c r="K14" s="3"/>
      <c r="L14" s="3"/>
    </row>
    <row r="15" spans="1:12" ht="31.5">
      <c r="A15" s="16" t="s">
        <v>11</v>
      </c>
      <c r="B15" s="17" t="s">
        <v>191</v>
      </c>
      <c r="C15" s="48"/>
      <c r="D15" s="24">
        <f>D16</f>
        <v>180</v>
      </c>
      <c r="E15" s="24">
        <f>E16</f>
        <v>0</v>
      </c>
      <c r="F15" s="24">
        <f>F16</f>
        <v>180</v>
      </c>
      <c r="G15" s="30"/>
      <c r="H15" s="30"/>
      <c r="I15" s="30"/>
      <c r="J15" s="30"/>
      <c r="K15" s="3"/>
      <c r="L15" s="3"/>
    </row>
    <row r="16" spans="1:12" ht="31.5">
      <c r="A16" s="88" t="s">
        <v>19</v>
      </c>
      <c r="B16" s="17" t="s">
        <v>191</v>
      </c>
      <c r="C16" s="48" t="s">
        <v>14</v>
      </c>
      <c r="D16" s="24">
        <f>'2016 год Приложение  5'!E29</f>
        <v>180</v>
      </c>
      <c r="E16" s="24">
        <f>'2016 год Приложение  5'!F29</f>
        <v>0</v>
      </c>
      <c r="F16" s="24">
        <f>'2016 год Приложение  5'!G29</f>
        <v>180</v>
      </c>
      <c r="G16" s="30"/>
      <c r="H16" s="30"/>
      <c r="I16" s="30"/>
      <c r="J16" s="30"/>
      <c r="K16" s="3"/>
      <c r="L16" s="3"/>
    </row>
    <row r="17" spans="1:12" ht="31.5">
      <c r="A17" s="46" t="s">
        <v>12</v>
      </c>
      <c r="B17" s="17" t="s">
        <v>355</v>
      </c>
      <c r="C17" s="48"/>
      <c r="D17" s="24">
        <f>D18</f>
        <v>119.3</v>
      </c>
      <c r="E17" s="24">
        <f>E18</f>
        <v>-119.3</v>
      </c>
      <c r="F17" s="24">
        <f>F18</f>
        <v>0</v>
      </c>
      <c r="G17" s="30"/>
      <c r="H17" s="30"/>
      <c r="I17" s="30"/>
      <c r="J17" s="30"/>
      <c r="K17" s="3"/>
      <c r="L17" s="3"/>
    </row>
    <row r="18" spans="1:12" ht="38.25" customHeight="1">
      <c r="A18" s="88" t="s">
        <v>19</v>
      </c>
      <c r="B18" s="17" t="s">
        <v>355</v>
      </c>
      <c r="C18" s="48" t="s">
        <v>14</v>
      </c>
      <c r="D18" s="24">
        <f>'2016 год Приложение  5'!E31</f>
        <v>119.3</v>
      </c>
      <c r="E18" s="24">
        <f>'2016 год Приложение  5'!F31</f>
        <v>-119.3</v>
      </c>
      <c r="F18" s="24">
        <f>'2016 год Приложение  5'!G31</f>
        <v>0</v>
      </c>
      <c r="G18" s="30"/>
      <c r="H18" s="30"/>
      <c r="I18" s="30"/>
      <c r="J18" s="30"/>
      <c r="K18" s="3"/>
      <c r="L18" s="3"/>
    </row>
    <row r="19" spans="1:12" ht="31.5">
      <c r="A19" s="46" t="s">
        <v>13</v>
      </c>
      <c r="B19" s="17" t="s">
        <v>192</v>
      </c>
      <c r="C19" s="48"/>
      <c r="D19" s="24">
        <f>D20</f>
        <v>1130</v>
      </c>
      <c r="E19" s="24">
        <f>E20</f>
        <v>-680</v>
      </c>
      <c r="F19" s="24">
        <f>F20</f>
        <v>450</v>
      </c>
      <c r="G19" s="30"/>
      <c r="H19" s="30"/>
      <c r="I19" s="30"/>
      <c r="J19" s="30"/>
      <c r="K19" s="3"/>
      <c r="L19" s="3"/>
    </row>
    <row r="20" spans="1:12" ht="15.75">
      <c r="A20" s="51" t="s">
        <v>15</v>
      </c>
      <c r="B20" s="17" t="s">
        <v>192</v>
      </c>
      <c r="C20" s="48" t="s">
        <v>18</v>
      </c>
      <c r="D20" s="24">
        <f>'2016 год Приложение  5'!E33</f>
        <v>1130</v>
      </c>
      <c r="E20" s="24">
        <f>'2016 год Приложение  5'!F33</f>
        <v>-680</v>
      </c>
      <c r="F20" s="24">
        <f>'2016 год Приложение  5'!G33</f>
        <v>450</v>
      </c>
      <c r="G20" s="30"/>
      <c r="H20" s="30"/>
      <c r="I20" s="30"/>
      <c r="J20" s="30"/>
      <c r="K20" s="3"/>
      <c r="L20" s="3"/>
    </row>
    <row r="21" spans="1:12" ht="47.25">
      <c r="A21" s="51" t="s">
        <v>448</v>
      </c>
      <c r="B21" s="17" t="s">
        <v>446</v>
      </c>
      <c r="C21" s="48"/>
      <c r="D21" s="24">
        <f>D22</f>
        <v>0</v>
      </c>
      <c r="E21" s="24">
        <f>E22</f>
        <v>773.3</v>
      </c>
      <c r="F21" s="24">
        <f>F22</f>
        <v>773.3</v>
      </c>
      <c r="G21" s="30"/>
      <c r="H21" s="30"/>
      <c r="I21" s="30"/>
      <c r="J21" s="30"/>
      <c r="K21" s="3"/>
      <c r="L21" s="3"/>
    </row>
    <row r="22" spans="1:12" ht="15.75">
      <c r="A22" s="51" t="s">
        <v>15</v>
      </c>
      <c r="B22" s="17" t="s">
        <v>446</v>
      </c>
      <c r="C22" s="48" t="s">
        <v>18</v>
      </c>
      <c r="D22" s="24">
        <f>'2016 год Приложение  5'!E35</f>
        <v>0</v>
      </c>
      <c r="E22" s="24">
        <f>'2016 год Приложение  5'!F35</f>
        <v>773.3</v>
      </c>
      <c r="F22" s="24">
        <f>'2016 год Приложение  5'!G35</f>
        <v>773.3</v>
      </c>
      <c r="G22" s="30"/>
      <c r="H22" s="30"/>
      <c r="I22" s="30"/>
      <c r="J22" s="30"/>
      <c r="K22" s="3"/>
      <c r="L22" s="3"/>
    </row>
    <row r="23" spans="1:12" ht="31.5">
      <c r="A23" s="46" t="s">
        <v>427</v>
      </c>
      <c r="B23" s="17" t="s">
        <v>426</v>
      </c>
      <c r="C23" s="48"/>
      <c r="D23" s="24">
        <f>D24</f>
        <v>0</v>
      </c>
      <c r="E23" s="24">
        <f>E24</f>
        <v>579.6</v>
      </c>
      <c r="F23" s="24">
        <f>F24</f>
        <v>579.6</v>
      </c>
      <c r="G23" s="30"/>
      <c r="H23" s="30"/>
      <c r="I23" s="30"/>
      <c r="J23" s="30"/>
      <c r="K23" s="3"/>
      <c r="L23" s="3"/>
    </row>
    <row r="24" spans="1:12" ht="15.75">
      <c r="A24" s="51" t="s">
        <v>15</v>
      </c>
      <c r="B24" s="17" t="s">
        <v>426</v>
      </c>
      <c r="C24" s="48" t="s">
        <v>18</v>
      </c>
      <c r="D24" s="24">
        <f>'2016 год Приложение  5'!E37</f>
        <v>0</v>
      </c>
      <c r="E24" s="24">
        <f>'2016 год Приложение  5'!F37</f>
        <v>579.6</v>
      </c>
      <c r="F24" s="24">
        <f>'2016 год Приложение  5'!G37</f>
        <v>579.6</v>
      </c>
      <c r="G24" s="30"/>
      <c r="H24" s="30"/>
      <c r="I24" s="30"/>
      <c r="J24" s="30"/>
      <c r="K24" s="3"/>
      <c r="L24" s="3"/>
    </row>
    <row r="25" spans="1:12" ht="47.25">
      <c r="A25" s="51" t="s">
        <v>448</v>
      </c>
      <c r="B25" s="17" t="s">
        <v>449</v>
      </c>
      <c r="C25" s="48"/>
      <c r="D25" s="24">
        <f>D26</f>
        <v>0</v>
      </c>
      <c r="E25" s="24">
        <f>E26</f>
        <v>597.2</v>
      </c>
      <c r="F25" s="24">
        <f>F26</f>
        <v>597.2</v>
      </c>
      <c r="G25" s="30"/>
      <c r="H25" s="30"/>
      <c r="I25" s="30"/>
      <c r="J25" s="30"/>
      <c r="K25" s="3"/>
      <c r="L25" s="3"/>
    </row>
    <row r="26" spans="1:12" ht="15.75">
      <c r="A26" s="51" t="s">
        <v>15</v>
      </c>
      <c r="B26" s="17" t="s">
        <v>449</v>
      </c>
      <c r="C26" s="48" t="s">
        <v>18</v>
      </c>
      <c r="D26" s="24">
        <f>'2016 год Приложение  5'!E39</f>
        <v>0</v>
      </c>
      <c r="E26" s="24">
        <f>'2016 год Приложение  5'!F39</f>
        <v>597.2</v>
      </c>
      <c r="F26" s="24">
        <f>'2016 год Приложение  5'!G39</f>
        <v>597.2</v>
      </c>
      <c r="G26" s="30"/>
      <c r="H26" s="30"/>
      <c r="I26" s="30"/>
      <c r="J26" s="30"/>
      <c r="K26" s="3"/>
      <c r="L26" s="3"/>
    </row>
    <row r="27" spans="1:12" ht="31.5">
      <c r="A27" s="46" t="s">
        <v>427</v>
      </c>
      <c r="B27" s="17" t="s">
        <v>447</v>
      </c>
      <c r="C27" s="48"/>
      <c r="D27" s="24">
        <f>D28</f>
        <v>0</v>
      </c>
      <c r="E27" s="24">
        <f>E28</f>
        <v>308.8</v>
      </c>
      <c r="F27" s="24">
        <f>F28</f>
        <v>308.8</v>
      </c>
      <c r="G27" s="30"/>
      <c r="H27" s="30"/>
      <c r="I27" s="30"/>
      <c r="J27" s="30"/>
      <c r="K27" s="3"/>
      <c r="L27" s="3"/>
    </row>
    <row r="28" spans="1:12" ht="15.75">
      <c r="A28" s="51" t="s">
        <v>15</v>
      </c>
      <c r="B28" s="17" t="s">
        <v>447</v>
      </c>
      <c r="C28" s="48" t="s">
        <v>18</v>
      </c>
      <c r="D28" s="24">
        <f>'2016 год Приложение  5'!E41</f>
        <v>0</v>
      </c>
      <c r="E28" s="24">
        <f>'2016 год Приложение  5'!F41</f>
        <v>308.8</v>
      </c>
      <c r="F28" s="24">
        <f>'2016 год Приложение  5'!G41</f>
        <v>308.8</v>
      </c>
      <c r="G28" s="30"/>
      <c r="H28" s="30"/>
      <c r="I28" s="30"/>
      <c r="J28" s="30"/>
      <c r="K28" s="3"/>
      <c r="L28" s="3"/>
    </row>
    <row r="29" spans="1:12" ht="31.5">
      <c r="A29" s="46" t="s">
        <v>427</v>
      </c>
      <c r="B29" s="17" t="s">
        <v>429</v>
      </c>
      <c r="C29" s="48"/>
      <c r="D29" s="24">
        <f>D30</f>
        <v>0</v>
      </c>
      <c r="E29" s="24">
        <f>E30</f>
        <v>202.1</v>
      </c>
      <c r="F29" s="24">
        <f>F30</f>
        <v>202.1</v>
      </c>
      <c r="G29" s="30"/>
      <c r="H29" s="30"/>
      <c r="I29" s="30"/>
      <c r="J29" s="30"/>
      <c r="K29" s="3"/>
      <c r="L29" s="3"/>
    </row>
    <row r="30" spans="1:12" ht="15.75">
      <c r="A30" s="51" t="s">
        <v>15</v>
      </c>
      <c r="B30" s="17" t="s">
        <v>429</v>
      </c>
      <c r="C30" s="48" t="s">
        <v>18</v>
      </c>
      <c r="D30" s="24">
        <f>'2016 год Приложение  5'!E43</f>
        <v>0</v>
      </c>
      <c r="E30" s="24">
        <f>'2016 год Приложение  5'!F43</f>
        <v>202.1</v>
      </c>
      <c r="F30" s="24">
        <f>'2016 год Приложение  5'!G43</f>
        <v>202.1</v>
      </c>
      <c r="G30" s="30"/>
      <c r="H30" s="30"/>
      <c r="I30" s="30"/>
      <c r="J30" s="30"/>
      <c r="K30" s="3"/>
      <c r="L30" s="3"/>
    </row>
    <row r="31" spans="1:12" ht="47.25">
      <c r="A31" s="34" t="s">
        <v>103</v>
      </c>
      <c r="B31" s="35" t="s">
        <v>277</v>
      </c>
      <c r="C31" s="35" t="s">
        <v>0</v>
      </c>
      <c r="D31" s="36">
        <f>D32+D41</f>
        <v>6596.799999999999</v>
      </c>
      <c r="E31" s="36">
        <f>E32+E41</f>
        <v>18790.1</v>
      </c>
      <c r="F31" s="36">
        <f>F32+F41</f>
        <v>25386.9</v>
      </c>
      <c r="G31" s="204"/>
      <c r="H31" s="30"/>
      <c r="I31" s="30"/>
      <c r="J31" s="30"/>
      <c r="K31" s="3"/>
      <c r="L31" s="3"/>
    </row>
    <row r="32" spans="1:12" ht="31.5">
      <c r="A32" s="12" t="s">
        <v>122</v>
      </c>
      <c r="B32" s="13" t="s">
        <v>278</v>
      </c>
      <c r="C32" s="13" t="s">
        <v>0</v>
      </c>
      <c r="D32" s="14">
        <f>D33+D35+D39+D37</f>
        <v>700</v>
      </c>
      <c r="E32" s="14">
        <f>E33+E35+E39+E37</f>
        <v>-35</v>
      </c>
      <c r="F32" s="14">
        <f>F33+F35+F39+F37</f>
        <v>665</v>
      </c>
      <c r="G32" s="30"/>
      <c r="H32" s="30"/>
      <c r="I32" s="30"/>
      <c r="J32" s="30"/>
      <c r="K32" s="3"/>
      <c r="L32" s="3"/>
    </row>
    <row r="33" spans="1:12" ht="15.75">
      <c r="A33" s="16" t="s">
        <v>33</v>
      </c>
      <c r="B33" s="9" t="s">
        <v>279</v>
      </c>
      <c r="C33" s="9"/>
      <c r="D33" s="24">
        <f>D34</f>
        <v>120</v>
      </c>
      <c r="E33" s="24">
        <f>E34</f>
        <v>-35</v>
      </c>
      <c r="F33" s="24">
        <f>F34</f>
        <v>85</v>
      </c>
      <c r="G33" s="30"/>
      <c r="H33" s="30"/>
      <c r="I33" s="30"/>
      <c r="J33" s="30"/>
      <c r="K33" s="3"/>
      <c r="L33" s="3"/>
    </row>
    <row r="34" spans="1:12" ht="31.5">
      <c r="A34" s="88" t="s">
        <v>19</v>
      </c>
      <c r="B34" s="9" t="s">
        <v>279</v>
      </c>
      <c r="C34" s="48" t="s">
        <v>14</v>
      </c>
      <c r="D34" s="24">
        <f>'2016 год Приложение  5'!E47</f>
        <v>120</v>
      </c>
      <c r="E34" s="24">
        <f>'2016 год Приложение  5'!F47</f>
        <v>-35</v>
      </c>
      <c r="F34" s="24">
        <f>'2016 год Приложение  5'!G47</f>
        <v>85</v>
      </c>
      <c r="G34" s="30"/>
      <c r="H34" s="30"/>
      <c r="I34" s="30"/>
      <c r="J34" s="30"/>
      <c r="K34" s="3"/>
      <c r="L34" s="3"/>
    </row>
    <row r="35" spans="1:12" ht="63">
      <c r="A35" s="16" t="s">
        <v>34</v>
      </c>
      <c r="B35" s="9" t="s">
        <v>280</v>
      </c>
      <c r="C35" s="9"/>
      <c r="D35" s="24">
        <f>D36</f>
        <v>20</v>
      </c>
      <c r="E35" s="24">
        <f>E36</f>
        <v>0</v>
      </c>
      <c r="F35" s="24">
        <f>F36</f>
        <v>20</v>
      </c>
      <c r="G35" s="30"/>
      <c r="H35" s="30"/>
      <c r="I35" s="30"/>
      <c r="J35" s="30"/>
      <c r="K35" s="3"/>
      <c r="L35" s="3"/>
    </row>
    <row r="36" spans="1:12" ht="15.75">
      <c r="A36" s="51" t="s">
        <v>15</v>
      </c>
      <c r="B36" s="9" t="s">
        <v>280</v>
      </c>
      <c r="C36" s="48" t="s">
        <v>18</v>
      </c>
      <c r="D36" s="24">
        <f>'2016 год Приложение  5'!E49</f>
        <v>20</v>
      </c>
      <c r="E36" s="24">
        <f>'2016 год Приложение  5'!F49</f>
        <v>0</v>
      </c>
      <c r="F36" s="24">
        <f>'2016 год Приложение  5'!G49</f>
        <v>20</v>
      </c>
      <c r="G36" s="30"/>
      <c r="H36" s="30"/>
      <c r="I36" s="30"/>
      <c r="J36" s="30"/>
      <c r="K36" s="3"/>
      <c r="L36" s="3"/>
    </row>
    <row r="37" spans="1:12" ht="31.5">
      <c r="A37" s="51" t="s">
        <v>147</v>
      </c>
      <c r="B37" s="9" t="s">
        <v>409</v>
      </c>
      <c r="C37" s="48"/>
      <c r="D37" s="24">
        <f>D38</f>
        <v>490</v>
      </c>
      <c r="E37" s="24">
        <f>E38</f>
        <v>0</v>
      </c>
      <c r="F37" s="24">
        <f>F38</f>
        <v>490</v>
      </c>
      <c r="G37" s="30"/>
      <c r="H37" s="30"/>
      <c r="I37" s="30"/>
      <c r="J37" s="30"/>
      <c r="K37" s="3"/>
      <c r="L37" s="3"/>
    </row>
    <row r="38" spans="1:12" ht="15.75">
      <c r="A38" s="88" t="s">
        <v>15</v>
      </c>
      <c r="B38" s="9" t="s">
        <v>409</v>
      </c>
      <c r="C38" s="48" t="s">
        <v>18</v>
      </c>
      <c r="D38" s="24">
        <f>'2016 год Приложение  5'!E51</f>
        <v>490</v>
      </c>
      <c r="E38" s="24">
        <f>'2016 год Приложение  5'!F51</f>
        <v>0</v>
      </c>
      <c r="F38" s="24">
        <f>'2016 год Приложение  5'!G51</f>
        <v>490</v>
      </c>
      <c r="G38" s="30"/>
      <c r="H38" s="30"/>
      <c r="I38" s="30"/>
      <c r="J38" s="30"/>
      <c r="K38" s="3"/>
      <c r="L38" s="3"/>
    </row>
    <row r="39" spans="1:12" ht="31.5">
      <c r="A39" s="51" t="s">
        <v>147</v>
      </c>
      <c r="B39" s="9" t="s">
        <v>407</v>
      </c>
      <c r="C39" s="48"/>
      <c r="D39" s="24">
        <f>'2016 год Приложение  5'!E52</f>
        <v>70</v>
      </c>
      <c r="E39" s="24">
        <f>'2016 год Приложение  5'!F52</f>
        <v>0</v>
      </c>
      <c r="F39" s="24">
        <f>'2016 год Приложение  5'!G52</f>
        <v>70</v>
      </c>
      <c r="G39" s="30"/>
      <c r="H39" s="30"/>
      <c r="I39" s="30"/>
      <c r="J39" s="30"/>
      <c r="K39" s="3"/>
      <c r="L39" s="3"/>
    </row>
    <row r="40" spans="1:12" ht="15.75">
      <c r="A40" s="88" t="s">
        <v>15</v>
      </c>
      <c r="B40" s="9" t="s">
        <v>407</v>
      </c>
      <c r="C40" s="48" t="s">
        <v>18</v>
      </c>
      <c r="D40" s="24">
        <f>'2016 год Приложение  5'!E53</f>
        <v>70</v>
      </c>
      <c r="E40" s="24">
        <f>'2016 год Приложение  5'!F53</f>
        <v>0</v>
      </c>
      <c r="F40" s="24">
        <f>'2016 год Приложение  5'!G53</f>
        <v>70</v>
      </c>
      <c r="G40" s="30"/>
      <c r="H40" s="30"/>
      <c r="I40" s="30"/>
      <c r="J40" s="30"/>
      <c r="K40" s="3"/>
      <c r="L40" s="3"/>
    </row>
    <row r="41" spans="1:12" ht="31.5">
      <c r="A41" s="12" t="s">
        <v>123</v>
      </c>
      <c r="B41" s="13" t="s">
        <v>281</v>
      </c>
      <c r="C41" s="13" t="s">
        <v>0</v>
      </c>
      <c r="D41" s="14">
        <f>D50+D42+D45+D48+D52</f>
        <v>5896.799999999999</v>
      </c>
      <c r="E41" s="14">
        <f>E50+E42+E45+E48+E52</f>
        <v>18825.1</v>
      </c>
      <c r="F41" s="14">
        <f>F50+F42+F45+F48+F52</f>
        <v>24721.9</v>
      </c>
      <c r="G41" s="30"/>
      <c r="H41" s="30"/>
      <c r="I41" s="30"/>
      <c r="J41" s="30"/>
      <c r="K41" s="3"/>
      <c r="L41" s="3"/>
    </row>
    <row r="42" spans="1:12" ht="31.5">
      <c r="A42" s="181" t="s">
        <v>35</v>
      </c>
      <c r="B42" s="179" t="s">
        <v>387</v>
      </c>
      <c r="C42" s="179"/>
      <c r="D42" s="84">
        <f>D44+D43</f>
        <v>1266.1</v>
      </c>
      <c r="E42" s="84">
        <f>E44+E43</f>
        <v>35</v>
      </c>
      <c r="F42" s="84">
        <f>F44+F43</f>
        <v>1301.1</v>
      </c>
      <c r="G42" s="30"/>
      <c r="H42" s="30"/>
      <c r="I42" s="30"/>
      <c r="J42" s="30"/>
      <c r="K42" s="3"/>
      <c r="L42" s="3"/>
    </row>
    <row r="43" spans="1:12" ht="31.5">
      <c r="A43" s="181" t="s">
        <v>19</v>
      </c>
      <c r="B43" s="25" t="s">
        <v>459</v>
      </c>
      <c r="C43" s="25" t="s">
        <v>14</v>
      </c>
      <c r="D43" s="84">
        <f>'2016 год Приложение  5'!E56</f>
        <v>0</v>
      </c>
      <c r="E43" s="84">
        <f>'2016 год Приложение  5'!F56</f>
        <v>35</v>
      </c>
      <c r="F43" s="84">
        <f>'2016 год Приложение  5'!G56</f>
        <v>35</v>
      </c>
      <c r="G43" s="30"/>
      <c r="H43" s="30"/>
      <c r="I43" s="30"/>
      <c r="J43" s="30"/>
      <c r="K43" s="3"/>
      <c r="L43" s="3"/>
    </row>
    <row r="44" spans="1:12" ht="47.25">
      <c r="A44" s="182" t="s">
        <v>36</v>
      </c>
      <c r="B44" s="179" t="s">
        <v>387</v>
      </c>
      <c r="C44" s="179" t="s">
        <v>37</v>
      </c>
      <c r="D44" s="84">
        <f>'2016 год Приложение  5'!E57</f>
        <v>1266.1</v>
      </c>
      <c r="E44" s="84">
        <f>'2016 год Приложение  5'!F57</f>
        <v>0</v>
      </c>
      <c r="F44" s="84">
        <f>'2016 год Приложение  5'!G57</f>
        <v>1266.1</v>
      </c>
      <c r="G44" s="30"/>
      <c r="H44" s="30"/>
      <c r="I44" s="30"/>
      <c r="J44" s="30"/>
      <c r="K44" s="3"/>
      <c r="L44" s="3"/>
    </row>
    <row r="45" spans="1:12" ht="31.5">
      <c r="A45" s="27" t="s">
        <v>422</v>
      </c>
      <c r="B45" s="179" t="s">
        <v>388</v>
      </c>
      <c r="C45" s="179"/>
      <c r="D45" s="84">
        <f>D47+D46</f>
        <v>2652.6</v>
      </c>
      <c r="E45" s="84">
        <f>E47+E46</f>
        <v>994.1</v>
      </c>
      <c r="F45" s="84">
        <f>F47+F46</f>
        <v>3646.7</v>
      </c>
      <c r="G45" s="30"/>
      <c r="H45" s="30"/>
      <c r="I45" s="30"/>
      <c r="J45" s="30"/>
      <c r="K45" s="3"/>
      <c r="L45" s="3"/>
    </row>
    <row r="46" spans="1:12" ht="31.5">
      <c r="A46" s="88" t="s">
        <v>19</v>
      </c>
      <c r="B46" s="25" t="s">
        <v>431</v>
      </c>
      <c r="C46" s="25" t="s">
        <v>14</v>
      </c>
      <c r="D46" s="84"/>
      <c r="E46" s="84">
        <f>'2016 год Приложение  5'!F59</f>
        <v>95</v>
      </c>
      <c r="F46" s="84">
        <f>D46+E46</f>
        <v>95</v>
      </c>
      <c r="G46" s="30"/>
      <c r="H46" s="30"/>
      <c r="I46" s="30"/>
      <c r="J46" s="30"/>
      <c r="K46" s="3"/>
      <c r="L46" s="3"/>
    </row>
    <row r="47" spans="1:12" ht="47.25">
      <c r="A47" s="182" t="s">
        <v>36</v>
      </c>
      <c r="B47" s="179" t="s">
        <v>388</v>
      </c>
      <c r="C47" s="179" t="s">
        <v>37</v>
      </c>
      <c r="D47" s="84">
        <f>'2016 год Приложение  5'!E60</f>
        <v>2652.6</v>
      </c>
      <c r="E47" s="84">
        <f>'2016 год Приложение  5'!F60</f>
        <v>899.1</v>
      </c>
      <c r="F47" s="84">
        <f>'2016 год Приложение  5'!G60</f>
        <v>3551.7</v>
      </c>
      <c r="G47" s="30"/>
      <c r="H47" s="30"/>
      <c r="I47" s="30"/>
      <c r="J47" s="30"/>
      <c r="K47" s="3"/>
      <c r="L47" s="3"/>
    </row>
    <row r="48" spans="1:12" ht="31.5">
      <c r="A48" s="46" t="s">
        <v>410</v>
      </c>
      <c r="B48" s="25" t="s">
        <v>418</v>
      </c>
      <c r="C48" s="25"/>
      <c r="D48" s="24">
        <f>D49</f>
        <v>0</v>
      </c>
      <c r="E48" s="24">
        <f>E49</f>
        <v>9934.1</v>
      </c>
      <c r="F48" s="24">
        <f>F49</f>
        <v>9934.1</v>
      </c>
      <c r="G48" s="30"/>
      <c r="H48" s="30"/>
      <c r="I48" s="30"/>
      <c r="J48" s="30"/>
      <c r="K48" s="3"/>
      <c r="L48" s="3"/>
    </row>
    <row r="49" spans="1:12" ht="47.25">
      <c r="A49" s="26" t="s">
        <v>36</v>
      </c>
      <c r="B49" s="25" t="s">
        <v>418</v>
      </c>
      <c r="C49" s="48" t="s">
        <v>37</v>
      </c>
      <c r="D49" s="24">
        <f>'2016 год Приложение  5'!E62</f>
        <v>0</v>
      </c>
      <c r="E49" s="24">
        <f>'2016 год Приложение  5'!F62</f>
        <v>9934.1</v>
      </c>
      <c r="F49" s="24">
        <f>'2016 год Приложение  5'!G62</f>
        <v>9934.1</v>
      </c>
      <c r="G49" s="30"/>
      <c r="H49" s="30"/>
      <c r="I49" s="30"/>
      <c r="J49" s="30"/>
      <c r="K49" s="3"/>
      <c r="L49" s="3"/>
    </row>
    <row r="50" spans="1:12" ht="31.5">
      <c r="A50" s="46" t="s">
        <v>410</v>
      </c>
      <c r="B50" s="25" t="s">
        <v>357</v>
      </c>
      <c r="C50" s="25"/>
      <c r="D50" s="24">
        <f>D51</f>
        <v>1978.1</v>
      </c>
      <c r="E50" s="24">
        <f>E51</f>
        <v>-994.1</v>
      </c>
      <c r="F50" s="24">
        <f>F51</f>
        <v>983.9999999999999</v>
      </c>
      <c r="G50" s="30"/>
      <c r="H50" s="30"/>
      <c r="I50" s="30"/>
      <c r="J50" s="30"/>
      <c r="K50" s="3"/>
      <c r="L50" s="3"/>
    </row>
    <row r="51" spans="1:12" ht="47.25">
      <c r="A51" s="26" t="s">
        <v>36</v>
      </c>
      <c r="B51" s="25" t="s">
        <v>357</v>
      </c>
      <c r="C51" s="48" t="s">
        <v>37</v>
      </c>
      <c r="D51" s="24">
        <f>'2016 год Приложение  5'!E64</f>
        <v>1978.1</v>
      </c>
      <c r="E51" s="24">
        <f>'2016 год Приложение  5'!F64</f>
        <v>-994.1</v>
      </c>
      <c r="F51" s="24">
        <f>'2016 год Приложение  5'!G64</f>
        <v>983.9999999999999</v>
      </c>
      <c r="G51" s="30"/>
      <c r="H51" s="30"/>
      <c r="I51" s="30"/>
      <c r="J51" s="30"/>
      <c r="K51" s="3"/>
      <c r="L51" s="3"/>
    </row>
    <row r="52" spans="1:12" ht="31.5">
      <c r="A52" s="46" t="s">
        <v>410</v>
      </c>
      <c r="B52" s="25" t="s">
        <v>419</v>
      </c>
      <c r="C52" s="25"/>
      <c r="D52" s="24">
        <f>D53</f>
        <v>0</v>
      </c>
      <c r="E52" s="24">
        <f>E53</f>
        <v>8856</v>
      </c>
      <c r="F52" s="24">
        <f>F53</f>
        <v>8856</v>
      </c>
      <c r="G52" s="30"/>
      <c r="H52" s="30"/>
      <c r="I52" s="30"/>
      <c r="J52" s="30"/>
      <c r="K52" s="3"/>
      <c r="L52" s="3"/>
    </row>
    <row r="53" spans="1:12" ht="47.25">
      <c r="A53" s="26" t="s">
        <v>36</v>
      </c>
      <c r="B53" s="25" t="s">
        <v>419</v>
      </c>
      <c r="C53" s="48" t="s">
        <v>37</v>
      </c>
      <c r="D53" s="24">
        <f>'2016 год Приложение  5'!E66</f>
        <v>0</v>
      </c>
      <c r="E53" s="24">
        <f>'2016 год Приложение  5'!F66</f>
        <v>8856</v>
      </c>
      <c r="F53" s="24">
        <f>'2016 год Приложение  5'!G66</f>
        <v>8856</v>
      </c>
      <c r="G53" s="30"/>
      <c r="H53" s="30"/>
      <c r="I53" s="30"/>
      <c r="J53" s="30"/>
      <c r="K53" s="3"/>
      <c r="L53" s="3"/>
    </row>
    <row r="54" spans="1:12" ht="47.25">
      <c r="A54" s="34" t="s">
        <v>104</v>
      </c>
      <c r="B54" s="35" t="s">
        <v>319</v>
      </c>
      <c r="C54" s="35" t="s">
        <v>0</v>
      </c>
      <c r="D54" s="36">
        <f>D55+D74+D115+D89</f>
        <v>823177.9</v>
      </c>
      <c r="E54" s="36">
        <f>E55+E74+E115+E89</f>
        <v>123541.09999999999</v>
      </c>
      <c r="F54" s="36">
        <f>F55+F74+F115+F89</f>
        <v>946719.0000000001</v>
      </c>
      <c r="G54" s="30"/>
      <c r="H54" s="30"/>
      <c r="I54" s="30"/>
      <c r="J54" s="30"/>
      <c r="K54" s="3"/>
      <c r="L54" s="3"/>
    </row>
    <row r="55" spans="1:12" ht="45.75" customHeight="1">
      <c r="A55" s="12" t="s">
        <v>120</v>
      </c>
      <c r="B55" s="13" t="s">
        <v>320</v>
      </c>
      <c r="C55" s="13" t="s">
        <v>0</v>
      </c>
      <c r="D55" s="14">
        <f>+D56+D62+D64+D66+D68+D70+D6+D546+D60+D72+D58</f>
        <v>52705.2</v>
      </c>
      <c r="E55" s="14">
        <f>+E56+E62+E64+E66+E68+E70+E6+E546+E60+E72+E58</f>
        <v>-767.8000000000002</v>
      </c>
      <c r="F55" s="14">
        <f>+F56+F62+F64+F66+F68+F70+F6+F546+F60+F72+F58</f>
        <v>51937.4</v>
      </c>
      <c r="G55" s="30"/>
      <c r="H55" s="30"/>
      <c r="I55" s="30"/>
      <c r="J55" s="30"/>
      <c r="K55" s="3"/>
      <c r="L55" s="3"/>
    </row>
    <row r="56" spans="1:12" ht="31.5">
      <c r="A56" s="16" t="s">
        <v>95</v>
      </c>
      <c r="B56" s="48" t="s">
        <v>321</v>
      </c>
      <c r="C56" s="9"/>
      <c r="D56" s="10">
        <f>D57</f>
        <v>12624.3</v>
      </c>
      <c r="E56" s="10">
        <f>E57</f>
        <v>-2269.2000000000003</v>
      </c>
      <c r="F56" s="10">
        <f>F57</f>
        <v>10355.099999999999</v>
      </c>
      <c r="G56" s="30"/>
      <c r="H56" s="30"/>
      <c r="I56" s="30"/>
      <c r="J56" s="30"/>
      <c r="K56" s="3"/>
      <c r="L56" s="3"/>
    </row>
    <row r="57" spans="1:12" ht="31.5">
      <c r="A57" s="136" t="s">
        <v>19</v>
      </c>
      <c r="B57" s="48" t="s">
        <v>321</v>
      </c>
      <c r="C57" s="48" t="s">
        <v>14</v>
      </c>
      <c r="D57" s="24">
        <f>'2016 год Приложение  5'!E70</f>
        <v>12624.3</v>
      </c>
      <c r="E57" s="24">
        <f>'2016 год Приложение  5'!F70</f>
        <v>-2269.2000000000003</v>
      </c>
      <c r="F57" s="24">
        <f>'2016 год Приложение  5'!G70</f>
        <v>10355.099999999999</v>
      </c>
      <c r="G57" s="30"/>
      <c r="H57" s="30"/>
      <c r="I57" s="30"/>
      <c r="J57" s="30"/>
      <c r="K57" s="3"/>
      <c r="L57" s="3"/>
    </row>
    <row r="58" spans="1:12" ht="31.5">
      <c r="A58" s="16" t="s">
        <v>105</v>
      </c>
      <c r="B58" s="48" t="s">
        <v>421</v>
      </c>
      <c r="C58" s="48"/>
      <c r="D58" s="24">
        <f>'2016 год Приложение  5'!E71</f>
        <v>0</v>
      </c>
      <c r="E58" s="24">
        <f>'2016 год Приложение  5'!F71</f>
        <v>1890.4</v>
      </c>
      <c r="F58" s="24">
        <f>'2016 год Приложение  5'!G71</f>
        <v>1890.4</v>
      </c>
      <c r="G58" s="30"/>
      <c r="H58" s="30"/>
      <c r="I58" s="30"/>
      <c r="J58" s="30"/>
      <c r="K58" s="3"/>
      <c r="L58" s="3"/>
    </row>
    <row r="59" spans="1:12" ht="15.75">
      <c r="A59" s="136" t="s">
        <v>15</v>
      </c>
      <c r="B59" s="48" t="s">
        <v>421</v>
      </c>
      <c r="C59" s="48" t="s">
        <v>18</v>
      </c>
      <c r="D59" s="24">
        <f>'2016 год Приложение  5'!E72</f>
        <v>0</v>
      </c>
      <c r="E59" s="24">
        <f>'2016 год Приложение  5'!F72</f>
        <v>1890.4</v>
      </c>
      <c r="F59" s="24">
        <f>'2016 год Приложение  5'!G72</f>
        <v>1890.4</v>
      </c>
      <c r="G59" s="30"/>
      <c r="H59" s="30"/>
      <c r="I59" s="30"/>
      <c r="J59" s="30"/>
      <c r="K59" s="3"/>
      <c r="L59" s="3"/>
    </row>
    <row r="60" spans="1:12" ht="31.5">
      <c r="A60" s="16" t="s">
        <v>105</v>
      </c>
      <c r="B60" s="48" t="s">
        <v>399</v>
      </c>
      <c r="C60" s="48"/>
      <c r="D60" s="24">
        <f>'2016 год Приложение  5'!E73</f>
        <v>2051</v>
      </c>
      <c r="E60" s="24">
        <f>'2016 год Приложение  5'!F73</f>
        <v>0</v>
      </c>
      <c r="F60" s="24">
        <f>'2016 год Приложение  5'!G73</f>
        <v>2051</v>
      </c>
      <c r="G60" s="30"/>
      <c r="H60" s="30"/>
      <c r="I60" s="30"/>
      <c r="J60" s="30"/>
      <c r="K60" s="3"/>
      <c r="L60" s="3"/>
    </row>
    <row r="61" spans="1:12" ht="15.75">
      <c r="A61" s="136" t="s">
        <v>15</v>
      </c>
      <c r="B61" s="48" t="s">
        <v>399</v>
      </c>
      <c r="C61" s="48" t="s">
        <v>18</v>
      </c>
      <c r="D61" s="24">
        <f>'2016 год Приложение  5'!E74</f>
        <v>2051</v>
      </c>
      <c r="E61" s="24">
        <f>'2016 год Приложение  5'!F74</f>
        <v>0</v>
      </c>
      <c r="F61" s="24">
        <f>'2016 год Приложение  5'!G74</f>
        <v>2051</v>
      </c>
      <c r="G61" s="30"/>
      <c r="H61" s="30"/>
      <c r="I61" s="30"/>
      <c r="J61" s="30"/>
      <c r="K61" s="3"/>
      <c r="L61" s="3"/>
    </row>
    <row r="62" spans="1:12" ht="31.5">
      <c r="A62" s="65" t="s">
        <v>105</v>
      </c>
      <c r="B62" s="48" t="s">
        <v>363</v>
      </c>
      <c r="C62" s="48"/>
      <c r="D62" s="49">
        <f>D63</f>
        <v>2000</v>
      </c>
      <c r="E62" s="49">
        <f>E63</f>
        <v>39</v>
      </c>
      <c r="F62" s="49">
        <f>F63</f>
        <v>2039</v>
      </c>
      <c r="G62" s="30"/>
      <c r="H62" s="30"/>
      <c r="I62" s="30"/>
      <c r="J62" s="30"/>
      <c r="K62" s="3"/>
      <c r="L62" s="3"/>
    </row>
    <row r="63" spans="1:12" ht="15.75">
      <c r="A63" s="51" t="s">
        <v>15</v>
      </c>
      <c r="B63" s="48" t="s">
        <v>363</v>
      </c>
      <c r="C63" s="48" t="s">
        <v>18</v>
      </c>
      <c r="D63" s="24">
        <f>'2016 год Приложение  5'!E76</f>
        <v>2000</v>
      </c>
      <c r="E63" s="24">
        <f>'2016 год Приложение  5'!F76</f>
        <v>39</v>
      </c>
      <c r="F63" s="24">
        <f>'2016 год Приложение  5'!G76</f>
        <v>2039</v>
      </c>
      <c r="G63" s="30"/>
      <c r="H63" s="30"/>
      <c r="I63" s="30"/>
      <c r="J63" s="30"/>
      <c r="K63" s="3"/>
      <c r="L63" s="3"/>
    </row>
    <row r="64" spans="1:12" ht="47.25">
      <c r="A64" s="16" t="s">
        <v>96</v>
      </c>
      <c r="B64" s="48" t="s">
        <v>322</v>
      </c>
      <c r="C64" s="11"/>
      <c r="D64" s="10">
        <f>D65</f>
        <v>150</v>
      </c>
      <c r="E64" s="10">
        <f>E65</f>
        <v>0</v>
      </c>
      <c r="F64" s="10">
        <f>F65</f>
        <v>150</v>
      </c>
      <c r="G64" s="30"/>
      <c r="H64" s="30"/>
      <c r="I64" s="30"/>
      <c r="J64" s="30"/>
      <c r="K64" s="3"/>
      <c r="L64" s="3"/>
    </row>
    <row r="65" spans="1:12" ht="31.5">
      <c r="A65" s="88" t="s">
        <v>19</v>
      </c>
      <c r="B65" s="48" t="s">
        <v>322</v>
      </c>
      <c r="C65" s="48" t="s">
        <v>14</v>
      </c>
      <c r="D65" s="24">
        <f>'2016 год Приложение  5'!E78</f>
        <v>150</v>
      </c>
      <c r="E65" s="24">
        <f>'2016 год Приложение  5'!F78</f>
        <v>0</v>
      </c>
      <c r="F65" s="24">
        <f>'2016 год Приложение  5'!G78</f>
        <v>150</v>
      </c>
      <c r="G65" s="30"/>
      <c r="H65" s="30"/>
      <c r="I65" s="30"/>
      <c r="J65" s="30"/>
      <c r="K65" s="3"/>
      <c r="L65" s="3"/>
    </row>
    <row r="66" spans="1:12" ht="31.5">
      <c r="A66" s="20" t="s">
        <v>71</v>
      </c>
      <c r="B66" s="48" t="s">
        <v>323</v>
      </c>
      <c r="C66" s="11"/>
      <c r="D66" s="10">
        <f>D67</f>
        <v>30294.6</v>
      </c>
      <c r="E66" s="10">
        <f>E67</f>
        <v>-428</v>
      </c>
      <c r="F66" s="10">
        <f>F67</f>
        <v>29866.6</v>
      </c>
      <c r="G66" s="30"/>
      <c r="H66" s="30"/>
      <c r="I66" s="30"/>
      <c r="J66" s="30"/>
      <c r="K66" s="3"/>
      <c r="L66" s="3"/>
    </row>
    <row r="67" spans="1:12" ht="31.5">
      <c r="A67" s="88" t="s">
        <v>19</v>
      </c>
      <c r="B67" s="48" t="s">
        <v>323</v>
      </c>
      <c r="C67" s="48" t="s">
        <v>14</v>
      </c>
      <c r="D67" s="24">
        <f>'2016 год Приложение  5'!E80</f>
        <v>30294.6</v>
      </c>
      <c r="E67" s="24">
        <f>'2016 год Приложение  5'!F80</f>
        <v>-428</v>
      </c>
      <c r="F67" s="24">
        <f>'2016 год Приложение  5'!G80</f>
        <v>29866.6</v>
      </c>
      <c r="G67" s="30"/>
      <c r="H67" s="30"/>
      <c r="I67" s="30"/>
      <c r="J67" s="30"/>
      <c r="K67" s="3"/>
      <c r="L67" s="3"/>
    </row>
    <row r="68" spans="1:12" ht="31.5">
      <c r="A68" s="16" t="s">
        <v>109</v>
      </c>
      <c r="B68" s="48" t="s">
        <v>334</v>
      </c>
      <c r="C68" s="11"/>
      <c r="D68" s="24">
        <f>D69</f>
        <v>500</v>
      </c>
      <c r="E68" s="24">
        <f>E69</f>
        <v>0</v>
      </c>
      <c r="F68" s="24">
        <f>F69</f>
        <v>500</v>
      </c>
      <c r="G68" s="30"/>
      <c r="H68" s="30"/>
      <c r="I68" s="30"/>
      <c r="J68" s="30"/>
      <c r="K68" s="3"/>
      <c r="L68" s="3"/>
    </row>
    <row r="69" spans="1:12" ht="31.5">
      <c r="A69" s="88" t="s">
        <v>19</v>
      </c>
      <c r="B69" s="48" t="s">
        <v>334</v>
      </c>
      <c r="C69" s="48" t="s">
        <v>14</v>
      </c>
      <c r="D69" s="24">
        <f>'2016 год Приложение  5'!E344</f>
        <v>500</v>
      </c>
      <c r="E69" s="24">
        <f>'2016 год Приложение  5'!F344</f>
        <v>0</v>
      </c>
      <c r="F69" s="24">
        <f>'2016 год Приложение  5'!G344</f>
        <v>500</v>
      </c>
      <c r="G69" s="30"/>
      <c r="H69" s="30"/>
      <c r="I69" s="30"/>
      <c r="J69" s="30"/>
      <c r="K69" s="3"/>
      <c r="L69" s="3"/>
    </row>
    <row r="70" spans="1:12" ht="78.75">
      <c r="A70" s="46" t="s">
        <v>400</v>
      </c>
      <c r="B70" s="48" t="s">
        <v>336</v>
      </c>
      <c r="C70" s="73"/>
      <c r="D70" s="24">
        <f>D71</f>
        <v>585.3000000000001</v>
      </c>
      <c r="E70" s="24">
        <f>E71</f>
        <v>0</v>
      </c>
      <c r="F70" s="24">
        <f>F71</f>
        <v>585.3000000000001</v>
      </c>
      <c r="G70" s="30"/>
      <c r="H70" s="30"/>
      <c r="I70" s="30"/>
      <c r="J70" s="30"/>
      <c r="K70" s="3"/>
      <c r="L70" s="3"/>
    </row>
    <row r="71" spans="1:12" ht="31.5">
      <c r="A71" s="51" t="s">
        <v>19</v>
      </c>
      <c r="B71" s="48" t="s">
        <v>336</v>
      </c>
      <c r="C71" s="48" t="s">
        <v>14</v>
      </c>
      <c r="D71" s="24">
        <f>'2016 год Приложение  5'!E82</f>
        <v>585.3000000000001</v>
      </c>
      <c r="E71" s="24">
        <f>'2016 год Приложение  5'!F82</f>
        <v>0</v>
      </c>
      <c r="F71" s="24">
        <f>'2016 год Приложение  5'!G82</f>
        <v>585.3000000000001</v>
      </c>
      <c r="G71" s="30"/>
      <c r="H71" s="30"/>
      <c r="I71" s="30"/>
      <c r="J71" s="30"/>
      <c r="K71" s="3"/>
      <c r="L71" s="3"/>
    </row>
    <row r="72" spans="1:12" ht="63">
      <c r="A72" s="46" t="s">
        <v>115</v>
      </c>
      <c r="B72" s="48" t="s">
        <v>335</v>
      </c>
      <c r="C72" s="73"/>
      <c r="D72" s="24">
        <f>D73</f>
        <v>4500</v>
      </c>
      <c r="E72" s="24">
        <f>E73</f>
        <v>0</v>
      </c>
      <c r="F72" s="24">
        <f>F73</f>
        <v>4500</v>
      </c>
      <c r="G72" s="30"/>
      <c r="H72" s="30"/>
      <c r="I72" s="30"/>
      <c r="J72" s="30"/>
      <c r="K72" s="3"/>
      <c r="L72" s="3"/>
    </row>
    <row r="73" spans="1:12" ht="15.75">
      <c r="A73" s="136" t="s">
        <v>15</v>
      </c>
      <c r="B73" s="48" t="s">
        <v>335</v>
      </c>
      <c r="C73" s="48" t="s">
        <v>18</v>
      </c>
      <c r="D73" s="24">
        <f>'2016 год Приложение  5'!E84</f>
        <v>4500</v>
      </c>
      <c r="E73" s="24">
        <f>'2016 год Приложение  5'!F84</f>
        <v>0</v>
      </c>
      <c r="F73" s="24">
        <f>'2016 год Приложение  5'!G84</f>
        <v>4500</v>
      </c>
      <c r="G73" s="30"/>
      <c r="H73" s="30"/>
      <c r="I73" s="30"/>
      <c r="J73" s="30"/>
      <c r="K73" s="3"/>
      <c r="L73" s="3"/>
    </row>
    <row r="74" spans="1:12" ht="47.25">
      <c r="A74" s="12" t="s">
        <v>118</v>
      </c>
      <c r="B74" s="13" t="s">
        <v>324</v>
      </c>
      <c r="C74" s="13" t="s">
        <v>0</v>
      </c>
      <c r="D74" s="14">
        <f>D85+D82+D79+D75+D77</f>
        <v>735043.6000000001</v>
      </c>
      <c r="E74" s="14">
        <f>E85+E82+E79+E75+E77</f>
        <v>107325.8</v>
      </c>
      <c r="F74" s="14">
        <f>F85+F82+F79+F75+F77</f>
        <v>842369.4000000001</v>
      </c>
      <c r="G74" s="158"/>
      <c r="H74" s="30"/>
      <c r="I74" s="30"/>
      <c r="J74" s="30"/>
      <c r="K74" s="3"/>
      <c r="L74" s="3"/>
    </row>
    <row r="75" spans="1:12" ht="63">
      <c r="A75" s="184" t="s">
        <v>394</v>
      </c>
      <c r="B75" s="25" t="s">
        <v>393</v>
      </c>
      <c r="C75" s="25"/>
      <c r="D75" s="84">
        <f>'2016 год Приложение  5'!E86</f>
        <v>5250.3</v>
      </c>
      <c r="E75" s="84">
        <f>'2016 год Приложение  5'!F86</f>
        <v>1164.5</v>
      </c>
      <c r="F75" s="84">
        <f>'2016 год Приложение  5'!G86</f>
        <v>6414.8</v>
      </c>
      <c r="G75" s="158"/>
      <c r="H75" s="30"/>
      <c r="I75" s="30"/>
      <c r="J75" s="30"/>
      <c r="K75" s="3"/>
      <c r="L75" s="3"/>
    </row>
    <row r="76" spans="1:12" ht="47.25">
      <c r="A76" s="26" t="s">
        <v>42</v>
      </c>
      <c r="B76" s="25" t="s">
        <v>393</v>
      </c>
      <c r="C76" s="25" t="s">
        <v>37</v>
      </c>
      <c r="D76" s="84">
        <f>'2016 год Приложение  5'!E87</f>
        <v>5250.3</v>
      </c>
      <c r="E76" s="84">
        <f>'2016 год Приложение  5'!F87</f>
        <v>1164.5</v>
      </c>
      <c r="F76" s="84">
        <f>'2016 год Приложение  5'!G87</f>
        <v>6414.8</v>
      </c>
      <c r="G76" s="158"/>
      <c r="H76" s="30"/>
      <c r="I76" s="30"/>
      <c r="J76" s="30"/>
      <c r="K76" s="3"/>
      <c r="L76" s="3"/>
    </row>
    <row r="77" spans="1:12" ht="31.5">
      <c r="A77" s="162" t="s">
        <v>437</v>
      </c>
      <c r="B77" s="25" t="s">
        <v>438</v>
      </c>
      <c r="C77" s="25"/>
      <c r="D77" s="84">
        <f>'2016 год Приложение  5'!E88</f>
        <v>0</v>
      </c>
      <c r="E77" s="84">
        <f>'2016 год Приложение  5'!F88</f>
        <v>2251.8</v>
      </c>
      <c r="F77" s="84">
        <f>'2016 год Приложение  5'!G88</f>
        <v>2251.8</v>
      </c>
      <c r="G77" s="158"/>
      <c r="H77" s="30"/>
      <c r="I77" s="30"/>
      <c r="J77" s="30"/>
      <c r="K77" s="3"/>
      <c r="L77" s="3"/>
    </row>
    <row r="78" spans="1:12" ht="31.5">
      <c r="A78" s="26" t="s">
        <v>19</v>
      </c>
      <c r="B78" s="25" t="s">
        <v>438</v>
      </c>
      <c r="C78" s="25" t="s">
        <v>14</v>
      </c>
      <c r="D78" s="84">
        <f>'2016 год Приложение  5'!E89</f>
        <v>0</v>
      </c>
      <c r="E78" s="84">
        <f>'2016 год Приложение  5'!F89</f>
        <v>2251.8</v>
      </c>
      <c r="F78" s="84">
        <f>'2016 год Приложение  5'!G89</f>
        <v>2251.8</v>
      </c>
      <c r="G78" s="158"/>
      <c r="H78" s="30"/>
      <c r="I78" s="30"/>
      <c r="J78" s="30"/>
      <c r="K78" s="3"/>
      <c r="L78" s="3"/>
    </row>
    <row r="79" spans="1:12" ht="78.75">
      <c r="A79" s="162" t="s">
        <v>367</v>
      </c>
      <c r="B79" s="48" t="s">
        <v>368</v>
      </c>
      <c r="C79" s="48"/>
      <c r="D79" s="84">
        <f>D81+D80</f>
        <v>382432.1</v>
      </c>
      <c r="E79" s="84">
        <f>E81+E80</f>
        <v>31329.600000000006</v>
      </c>
      <c r="F79" s="84">
        <f>F81+F80</f>
        <v>413761.69999999995</v>
      </c>
      <c r="G79" s="158"/>
      <c r="H79" s="30"/>
      <c r="I79" s="30"/>
      <c r="J79" s="30"/>
      <c r="K79" s="3"/>
      <c r="L79" s="3"/>
    </row>
    <row r="80" spans="1:12" ht="47.25">
      <c r="A80" s="26" t="s">
        <v>42</v>
      </c>
      <c r="B80" s="48" t="s">
        <v>368</v>
      </c>
      <c r="C80" s="48" t="s">
        <v>37</v>
      </c>
      <c r="D80" s="84">
        <f>'2016 год Приложение  5'!E91</f>
        <v>294558.5</v>
      </c>
      <c r="E80" s="84">
        <f>'2016 год Приложение  5'!F91</f>
        <v>-19416.899999999994</v>
      </c>
      <c r="F80" s="84">
        <f>'2016 год Приложение  5'!G91</f>
        <v>275141.6</v>
      </c>
      <c r="G80" s="158"/>
      <c r="H80" s="30">
        <f>F79+F82+F85</f>
        <v>833702.7999999999</v>
      </c>
      <c r="I80" s="30"/>
      <c r="J80" s="30"/>
      <c r="K80" s="3"/>
      <c r="L80" s="3"/>
    </row>
    <row r="81" spans="1:12" ht="15.75">
      <c r="A81" s="26" t="s">
        <v>15</v>
      </c>
      <c r="B81" s="48" t="s">
        <v>368</v>
      </c>
      <c r="C81" s="48" t="s">
        <v>18</v>
      </c>
      <c r="D81" s="84">
        <f>'2016 год Приложение  5'!E347+'2016 год Приложение  5'!E92</f>
        <v>87873.6</v>
      </c>
      <c r="E81" s="84">
        <f>'2016 год Приложение  5'!F347+'2016 год Приложение  5'!F92</f>
        <v>50746.5</v>
      </c>
      <c r="F81" s="84">
        <f>'2016 год Приложение  5'!G347+'2016 год Приложение  5'!G92</f>
        <v>138620.1</v>
      </c>
      <c r="G81" s="158"/>
      <c r="H81" s="30"/>
      <c r="I81" s="30"/>
      <c r="J81" s="30"/>
      <c r="K81" s="3"/>
      <c r="L81" s="3"/>
    </row>
    <row r="82" spans="1:12" ht="78.75">
      <c r="A82" s="65" t="s">
        <v>369</v>
      </c>
      <c r="B82" s="48" t="s">
        <v>344</v>
      </c>
      <c r="C82" s="48"/>
      <c r="D82" s="84">
        <f>D84+D83</f>
        <v>235386.80000000002</v>
      </c>
      <c r="E82" s="84">
        <f>E84+E83</f>
        <v>1569.8999999999996</v>
      </c>
      <c r="F82" s="84">
        <f>F84+F83</f>
        <v>236956.7</v>
      </c>
      <c r="G82" s="158"/>
      <c r="H82" s="30"/>
      <c r="I82" s="30"/>
      <c r="J82" s="30"/>
      <c r="K82" s="3"/>
      <c r="L82" s="3"/>
    </row>
    <row r="83" spans="1:12" ht="47.25">
      <c r="A83" s="26" t="s">
        <v>42</v>
      </c>
      <c r="B83" s="48" t="s">
        <v>344</v>
      </c>
      <c r="C83" s="48" t="s">
        <v>37</v>
      </c>
      <c r="D83" s="84">
        <f>'2016 год Приложение  5'!E94</f>
        <v>199863.1</v>
      </c>
      <c r="E83" s="84">
        <f>'2016 год Приложение  5'!F94</f>
        <v>-10342.7</v>
      </c>
      <c r="F83" s="84">
        <f>'2016 год Приложение  5'!G94</f>
        <v>189520.4</v>
      </c>
      <c r="G83" s="158"/>
      <c r="H83" s="30"/>
      <c r="I83" s="30"/>
      <c r="J83" s="30"/>
      <c r="K83" s="3"/>
      <c r="L83" s="3"/>
    </row>
    <row r="84" spans="1:12" ht="15.75">
      <c r="A84" s="65" t="s">
        <v>15</v>
      </c>
      <c r="B84" s="48" t="s">
        <v>344</v>
      </c>
      <c r="C84" s="48" t="s">
        <v>18</v>
      </c>
      <c r="D84" s="84">
        <f>'2016 год Приложение  5'!E349+'2016 год Приложение  5'!E95</f>
        <v>35523.700000000004</v>
      </c>
      <c r="E84" s="84">
        <f>'2016 год Приложение  5'!F349+'2016 год Приложение  5'!F95</f>
        <v>11912.6</v>
      </c>
      <c r="F84" s="84">
        <f>'2016 год Приложение  5'!G349+'2016 год Приложение  5'!G95</f>
        <v>47436.3</v>
      </c>
      <c r="G84" s="158"/>
      <c r="H84" s="30"/>
      <c r="I84" s="30"/>
      <c r="J84" s="30"/>
      <c r="K84" s="3"/>
      <c r="L84" s="3"/>
    </row>
    <row r="85" spans="1:12" ht="78.75">
      <c r="A85" s="26" t="s">
        <v>343</v>
      </c>
      <c r="B85" s="48" t="s">
        <v>362</v>
      </c>
      <c r="C85" s="48"/>
      <c r="D85" s="49">
        <f>D86+D88+D87</f>
        <v>111974.4</v>
      </c>
      <c r="E85" s="49">
        <f>E86+E88+E87</f>
        <v>71010</v>
      </c>
      <c r="F85" s="49">
        <f>F86+F88+F87</f>
        <v>182984.40000000002</v>
      </c>
      <c r="G85" s="30"/>
      <c r="H85" s="30"/>
      <c r="I85" s="30"/>
      <c r="J85" s="30"/>
      <c r="K85" s="3"/>
      <c r="L85" s="3"/>
    </row>
    <row r="86" spans="1:12" ht="31.5">
      <c r="A86" s="26" t="s">
        <v>19</v>
      </c>
      <c r="B86" s="48" t="s">
        <v>362</v>
      </c>
      <c r="C86" s="48" t="s">
        <v>14</v>
      </c>
      <c r="D86" s="24">
        <f>'2016 год Приложение  5'!E351</f>
        <v>200</v>
      </c>
      <c r="E86" s="24">
        <f>'2016 год Приложение  5'!F351</f>
        <v>120</v>
      </c>
      <c r="F86" s="24">
        <f>'2016 год Приложение  5'!G351</f>
        <v>320</v>
      </c>
      <c r="G86" s="30"/>
      <c r="H86" s="30"/>
      <c r="I86" s="30"/>
      <c r="J86" s="30"/>
      <c r="K86" s="3"/>
      <c r="L86" s="3"/>
    </row>
    <row r="87" spans="1:12" ht="47.25">
      <c r="A87" s="26" t="s">
        <v>42</v>
      </c>
      <c r="B87" s="48" t="s">
        <v>362</v>
      </c>
      <c r="C87" s="48" t="s">
        <v>37</v>
      </c>
      <c r="D87" s="24">
        <f>'2016 год Приложение  5'!E97</f>
        <v>100180</v>
      </c>
      <c r="E87" s="24">
        <f>'2016 год Приложение  5'!F97</f>
        <v>66697.2</v>
      </c>
      <c r="F87" s="24">
        <f>'2016 год Приложение  5'!G97</f>
        <v>166877.2</v>
      </c>
      <c r="G87" s="30"/>
      <c r="H87" s="30"/>
      <c r="I87" s="30"/>
      <c r="J87" s="30"/>
      <c r="K87" s="3"/>
      <c r="L87" s="3"/>
    </row>
    <row r="88" spans="1:12" ht="15.75">
      <c r="A88" s="26" t="s">
        <v>15</v>
      </c>
      <c r="B88" s="48" t="s">
        <v>362</v>
      </c>
      <c r="C88" s="48" t="s">
        <v>18</v>
      </c>
      <c r="D88" s="24">
        <f>'2016 год Приложение  5'!E352+'2016 год Приложение  5'!E98</f>
        <v>11594.4</v>
      </c>
      <c r="E88" s="24">
        <f>'2016 год Приложение  5'!F352+'2016 год Приложение  5'!F98</f>
        <v>4192.8</v>
      </c>
      <c r="F88" s="24">
        <f>'2016 год Приложение  5'!G352+'2016 год Приложение  5'!G98</f>
        <v>15787.199999999999</v>
      </c>
      <c r="G88" s="30"/>
      <c r="H88" s="30"/>
      <c r="I88" s="30"/>
      <c r="J88" s="30"/>
      <c r="K88" s="3"/>
      <c r="L88" s="3"/>
    </row>
    <row r="89" spans="1:12" ht="15.75">
      <c r="A89" s="12" t="s">
        <v>97</v>
      </c>
      <c r="B89" s="13" t="s">
        <v>325</v>
      </c>
      <c r="C89" s="13" t="s">
        <v>0</v>
      </c>
      <c r="D89" s="14">
        <f>D90+D94+D98+D100+D103+D107+D113+D96+D92+D111+D105+D109</f>
        <v>31629.1</v>
      </c>
      <c r="E89" s="14">
        <f>E90+E94+E98+E100+E103+E107+E113+E96+E92+E111+E105+E109</f>
        <v>20305.899999999998</v>
      </c>
      <c r="F89" s="14">
        <f>F90+F94+F98+F100+F103+F107+F113+F96+F92+F111+F105+F109</f>
        <v>51935</v>
      </c>
      <c r="G89" s="158"/>
      <c r="H89" s="30"/>
      <c r="I89" s="30"/>
      <c r="J89" s="30"/>
      <c r="K89" s="3"/>
      <c r="L89" s="3"/>
    </row>
    <row r="90" spans="1:12" ht="47.25">
      <c r="A90" s="16" t="s">
        <v>58</v>
      </c>
      <c r="B90" s="17" t="s">
        <v>326</v>
      </c>
      <c r="C90" s="74"/>
      <c r="D90" s="49">
        <f>D91</f>
        <v>939.8999999999999</v>
      </c>
      <c r="E90" s="49">
        <f>E91</f>
        <v>0</v>
      </c>
      <c r="F90" s="49">
        <f>F91</f>
        <v>939.8999999999999</v>
      </c>
      <c r="G90" s="158"/>
      <c r="H90" s="30"/>
      <c r="I90" s="30"/>
      <c r="J90" s="30"/>
      <c r="K90" s="3"/>
      <c r="L90" s="3"/>
    </row>
    <row r="91" spans="1:12" ht="31.5">
      <c r="A91" s="88" t="s">
        <v>19</v>
      </c>
      <c r="B91" s="17" t="s">
        <v>326</v>
      </c>
      <c r="C91" s="48" t="s">
        <v>14</v>
      </c>
      <c r="D91" s="24">
        <f>'2016 год Приложение  5'!E101</f>
        <v>939.8999999999999</v>
      </c>
      <c r="E91" s="24">
        <f>'2016 год Приложение  5'!F101</f>
        <v>0</v>
      </c>
      <c r="F91" s="24">
        <f>'2016 год Приложение  5'!G101</f>
        <v>939.8999999999999</v>
      </c>
      <c r="G91" s="158"/>
      <c r="H91" s="30"/>
      <c r="I91" s="30"/>
      <c r="J91" s="30"/>
      <c r="K91" s="3"/>
      <c r="L91" s="3"/>
    </row>
    <row r="92" spans="1:12" ht="47.25">
      <c r="A92" s="16" t="s">
        <v>58</v>
      </c>
      <c r="B92" s="17" t="s">
        <v>338</v>
      </c>
      <c r="C92" s="17"/>
      <c r="D92" s="24">
        <f>D93</f>
        <v>2473.3</v>
      </c>
      <c r="E92" s="24">
        <f>E93</f>
        <v>800.1</v>
      </c>
      <c r="F92" s="24">
        <f>F93</f>
        <v>3273.4</v>
      </c>
      <c r="G92" s="158"/>
      <c r="H92" s="30"/>
      <c r="I92" s="30"/>
      <c r="J92" s="30"/>
      <c r="K92" s="3"/>
      <c r="L92" s="3"/>
    </row>
    <row r="93" spans="1:12" ht="31.5">
      <c r="A93" s="16" t="s">
        <v>19</v>
      </c>
      <c r="B93" s="17" t="s">
        <v>338</v>
      </c>
      <c r="C93" s="17" t="s">
        <v>14</v>
      </c>
      <c r="D93" s="24">
        <f>'2016 год Приложение  5'!E103</f>
        <v>2473.3</v>
      </c>
      <c r="E93" s="24">
        <f>'2016 год Приложение  5'!F103</f>
        <v>800.1</v>
      </c>
      <c r="F93" s="24">
        <f>'2016 год Приложение  5'!G103</f>
        <v>3273.4</v>
      </c>
      <c r="G93" s="158">
        <f>SUM(G94,F92)</f>
        <v>4703.9</v>
      </c>
      <c r="H93" s="30"/>
      <c r="I93" s="30"/>
      <c r="J93" s="30"/>
      <c r="K93" s="3"/>
      <c r="L93" s="3"/>
    </row>
    <row r="94" spans="1:12" ht="47.25">
      <c r="A94" s="16" t="s">
        <v>58</v>
      </c>
      <c r="B94" s="17" t="s">
        <v>352</v>
      </c>
      <c r="C94" s="17"/>
      <c r="D94" s="19">
        <f>D95</f>
        <v>490.6</v>
      </c>
      <c r="E94" s="19">
        <f>E95</f>
        <v>0</v>
      </c>
      <c r="F94" s="19">
        <f>F95</f>
        <v>490.6</v>
      </c>
      <c r="G94" s="30">
        <f>F94+F91</f>
        <v>1430.5</v>
      </c>
      <c r="H94" s="30"/>
      <c r="I94" s="30"/>
      <c r="J94" s="30"/>
      <c r="K94" s="3"/>
      <c r="L94" s="3"/>
    </row>
    <row r="95" spans="1:12" ht="31.5">
      <c r="A95" s="88" t="s">
        <v>19</v>
      </c>
      <c r="B95" s="17" t="s">
        <v>352</v>
      </c>
      <c r="C95" s="48" t="s">
        <v>14</v>
      </c>
      <c r="D95" s="24">
        <f>'2016 год Приложение  5'!E105</f>
        <v>490.6</v>
      </c>
      <c r="E95" s="24">
        <f>'2016 год Приложение  5'!F105</f>
        <v>0</v>
      </c>
      <c r="F95" s="24">
        <f>'2016 год Приложение  5'!G105</f>
        <v>490.6</v>
      </c>
      <c r="G95" s="30"/>
      <c r="H95" s="30"/>
      <c r="I95" s="30"/>
      <c r="J95" s="30"/>
      <c r="K95" s="3"/>
      <c r="L95" s="3"/>
    </row>
    <row r="96" spans="1:12" ht="31.5">
      <c r="A96" s="46" t="s">
        <v>59</v>
      </c>
      <c r="B96" s="25" t="s">
        <v>327</v>
      </c>
      <c r="C96" s="25"/>
      <c r="D96" s="24">
        <f>D97</f>
        <v>221.6</v>
      </c>
      <c r="E96" s="24">
        <f>E97</f>
        <v>0</v>
      </c>
      <c r="F96" s="24">
        <f>F97</f>
        <v>221.6</v>
      </c>
      <c r="G96" s="30"/>
      <c r="H96" s="30"/>
      <c r="I96" s="30"/>
      <c r="J96" s="30"/>
      <c r="K96" s="3"/>
      <c r="L96" s="3"/>
    </row>
    <row r="97" spans="1:12" ht="31.5">
      <c r="A97" s="88" t="s">
        <v>19</v>
      </c>
      <c r="B97" s="25" t="s">
        <v>327</v>
      </c>
      <c r="C97" s="25" t="s">
        <v>14</v>
      </c>
      <c r="D97" s="24">
        <f>'2016 год Приложение  5'!E107</f>
        <v>221.6</v>
      </c>
      <c r="E97" s="24">
        <f>'2016 год Приложение  5'!F107</f>
        <v>0</v>
      </c>
      <c r="F97" s="24">
        <f>'2016 год Приложение  5'!G107</f>
        <v>221.6</v>
      </c>
      <c r="G97" s="30">
        <f>D97+D98+D100</f>
        <v>14839.599999999999</v>
      </c>
      <c r="H97" s="30"/>
      <c r="I97" s="30"/>
      <c r="J97" s="30"/>
      <c r="K97" s="3"/>
      <c r="L97" s="3"/>
    </row>
    <row r="98" spans="1:12" ht="31.5">
      <c r="A98" s="46" t="s">
        <v>59</v>
      </c>
      <c r="B98" s="17" t="s">
        <v>353</v>
      </c>
      <c r="C98" s="48"/>
      <c r="D98" s="49">
        <f>D99</f>
        <v>246.79999999999998</v>
      </c>
      <c r="E98" s="49">
        <f>E99</f>
        <v>0</v>
      </c>
      <c r="F98" s="49">
        <f>F99</f>
        <v>246.79999999999998</v>
      </c>
      <c r="G98" s="30">
        <f>F98+F96</f>
        <v>468.4</v>
      </c>
      <c r="H98" s="30"/>
      <c r="I98" s="30"/>
      <c r="J98" s="30"/>
      <c r="K98" s="3"/>
      <c r="L98" s="3"/>
    </row>
    <row r="99" spans="1:12" ht="31.5">
      <c r="A99" s="88" t="s">
        <v>19</v>
      </c>
      <c r="B99" s="17" t="s">
        <v>353</v>
      </c>
      <c r="C99" s="48" t="s">
        <v>14</v>
      </c>
      <c r="D99" s="24">
        <f>'2016 год Приложение  5'!E109</f>
        <v>246.79999999999998</v>
      </c>
      <c r="E99" s="24">
        <f>'2016 год Приложение  5'!F109</f>
        <v>0</v>
      </c>
      <c r="F99" s="24">
        <f>'2016 год Приложение  5'!G109</f>
        <v>246.79999999999998</v>
      </c>
      <c r="G99" s="30"/>
      <c r="H99" s="30"/>
      <c r="I99" s="30"/>
      <c r="J99" s="30"/>
      <c r="K99" s="3"/>
      <c r="L99" s="3"/>
    </row>
    <row r="100" spans="1:12" ht="31.5">
      <c r="A100" s="47" t="s">
        <v>59</v>
      </c>
      <c r="B100" s="48" t="s">
        <v>337</v>
      </c>
      <c r="C100" s="32"/>
      <c r="D100" s="75">
        <f>D101+D102</f>
        <v>14371.199999999999</v>
      </c>
      <c r="E100" s="75">
        <f>E101+E102</f>
        <v>0</v>
      </c>
      <c r="F100" s="75">
        <f>F101+F102</f>
        <v>14371.199999999999</v>
      </c>
      <c r="G100" s="30"/>
      <c r="H100" s="30"/>
      <c r="I100" s="30"/>
      <c r="J100" s="30"/>
      <c r="K100" s="3"/>
      <c r="L100" s="3"/>
    </row>
    <row r="101" spans="1:12" ht="31.5">
      <c r="A101" s="88" t="s">
        <v>19</v>
      </c>
      <c r="B101" s="48" t="s">
        <v>337</v>
      </c>
      <c r="C101" s="48" t="s">
        <v>14</v>
      </c>
      <c r="D101" s="24">
        <f>'2016 год Приложение  5'!E111</f>
        <v>12409.3</v>
      </c>
      <c r="E101" s="24">
        <f>'2016 год Приложение  5'!F111</f>
        <v>0</v>
      </c>
      <c r="F101" s="24">
        <f>'2016 год Приложение  5'!G111</f>
        <v>12409.3</v>
      </c>
      <c r="G101" s="30"/>
      <c r="H101" s="30"/>
      <c r="I101" s="30"/>
      <c r="J101" s="30"/>
      <c r="K101" s="3"/>
      <c r="L101" s="3"/>
    </row>
    <row r="102" spans="1:12" ht="15.75">
      <c r="A102" s="53" t="s">
        <v>65</v>
      </c>
      <c r="B102" s="48" t="s">
        <v>337</v>
      </c>
      <c r="C102" s="48" t="s">
        <v>66</v>
      </c>
      <c r="D102" s="24">
        <f>'2016 год Приложение  5'!E112</f>
        <v>1961.9</v>
      </c>
      <c r="E102" s="24">
        <f>'2016 год Приложение  5'!F112</f>
        <v>0</v>
      </c>
      <c r="F102" s="24">
        <f>'2016 год Приложение  5'!G112</f>
        <v>1961.9</v>
      </c>
      <c r="G102" s="30"/>
      <c r="H102" s="30"/>
      <c r="I102" s="30"/>
      <c r="J102" s="30"/>
      <c r="K102" s="3"/>
      <c r="L102" s="3"/>
    </row>
    <row r="103" spans="1:12" ht="48" customHeight="1">
      <c r="A103" s="46" t="s">
        <v>94</v>
      </c>
      <c r="B103" s="48" t="s">
        <v>328</v>
      </c>
      <c r="C103" s="48"/>
      <c r="D103" s="49">
        <f>D104</f>
        <v>4908.8</v>
      </c>
      <c r="E103" s="49">
        <f>E104</f>
        <v>-4908.8</v>
      </c>
      <c r="F103" s="49">
        <f>F104</f>
        <v>0</v>
      </c>
      <c r="G103" s="30"/>
      <c r="H103" s="30"/>
      <c r="I103" s="30"/>
      <c r="J103" s="30"/>
      <c r="K103" s="3"/>
      <c r="L103" s="3"/>
    </row>
    <row r="104" spans="1:12" ht="31.5">
      <c r="A104" s="88" t="s">
        <v>19</v>
      </c>
      <c r="B104" s="48" t="s">
        <v>328</v>
      </c>
      <c r="C104" s="48" t="s">
        <v>14</v>
      </c>
      <c r="D104" s="24">
        <f>'2016 год Приложение  5'!E114</f>
        <v>4908.8</v>
      </c>
      <c r="E104" s="24">
        <f>'2016 год Приложение  5'!F114</f>
        <v>-4908.8</v>
      </c>
      <c r="F104" s="24">
        <f>'2016 год Приложение  5'!G114</f>
        <v>0</v>
      </c>
      <c r="G104" s="30"/>
      <c r="H104" s="30"/>
      <c r="I104" s="30"/>
      <c r="J104" s="30"/>
      <c r="K104" s="3"/>
      <c r="L104" s="3"/>
    </row>
    <row r="105" spans="1:12" ht="47.25">
      <c r="A105" s="46" t="s">
        <v>94</v>
      </c>
      <c r="B105" s="17" t="s">
        <v>430</v>
      </c>
      <c r="C105" s="48"/>
      <c r="D105" s="24">
        <f>D106</f>
        <v>0</v>
      </c>
      <c r="E105" s="24">
        <f>E106</f>
        <v>24434.6</v>
      </c>
      <c r="F105" s="24">
        <f>F106</f>
        <v>24434.6</v>
      </c>
      <c r="G105" s="30"/>
      <c r="H105" s="30"/>
      <c r="I105" s="30"/>
      <c r="J105" s="30"/>
      <c r="K105" s="3"/>
      <c r="L105" s="3"/>
    </row>
    <row r="106" spans="1:12" ht="15.75">
      <c r="A106" s="53" t="s">
        <v>65</v>
      </c>
      <c r="B106" s="17" t="s">
        <v>430</v>
      </c>
      <c r="C106" s="48" t="s">
        <v>66</v>
      </c>
      <c r="D106" s="24">
        <f>'2016 год Приложение  5'!E116</f>
        <v>0</v>
      </c>
      <c r="E106" s="24">
        <f>'2016 год Приложение  5'!F116</f>
        <v>24434.6</v>
      </c>
      <c r="F106" s="24">
        <f>'2016 год Приложение  5'!G116</f>
        <v>24434.6</v>
      </c>
      <c r="G106" s="30"/>
      <c r="H106" s="30"/>
      <c r="I106" s="30"/>
      <c r="J106" s="30"/>
      <c r="K106" s="3"/>
      <c r="L106" s="3"/>
    </row>
    <row r="107" spans="1:12" ht="31.5">
      <c r="A107" s="46" t="s">
        <v>60</v>
      </c>
      <c r="B107" s="48" t="s">
        <v>329</v>
      </c>
      <c r="C107" s="74"/>
      <c r="D107" s="49">
        <f>D108</f>
        <v>5550</v>
      </c>
      <c r="E107" s="49">
        <f>E108</f>
        <v>-20</v>
      </c>
      <c r="F107" s="49">
        <f>F108</f>
        <v>5530</v>
      </c>
      <c r="G107" s="30"/>
      <c r="H107" s="30"/>
      <c r="I107" s="30"/>
      <c r="J107" s="30"/>
      <c r="K107" s="3"/>
      <c r="L107" s="3"/>
    </row>
    <row r="108" spans="1:12" ht="31.5">
      <c r="A108" s="46" t="s">
        <v>19</v>
      </c>
      <c r="B108" s="48" t="s">
        <v>329</v>
      </c>
      <c r="C108" s="48" t="s">
        <v>14</v>
      </c>
      <c r="D108" s="49">
        <f>'2016 год Приложение  5'!E118</f>
        <v>5550</v>
      </c>
      <c r="E108" s="49">
        <f>'2016 год Приложение  5'!F118</f>
        <v>-20</v>
      </c>
      <c r="F108" s="49">
        <f>'2016 год Приложение  5'!G118</f>
        <v>5530</v>
      </c>
      <c r="G108" s="30"/>
      <c r="H108" s="30"/>
      <c r="I108" s="30"/>
      <c r="J108" s="30"/>
      <c r="K108" s="3"/>
      <c r="L108" s="3"/>
    </row>
    <row r="109" spans="1:12" ht="15.75">
      <c r="A109" s="51" t="s">
        <v>453</v>
      </c>
      <c r="B109" s="17" t="s">
        <v>452</v>
      </c>
      <c r="C109" s="48"/>
      <c r="D109" s="49">
        <f>D110</f>
        <v>0</v>
      </c>
      <c r="E109" s="49">
        <f>E110</f>
        <v>30</v>
      </c>
      <c r="F109" s="49">
        <f>F110</f>
        <v>30</v>
      </c>
      <c r="G109" s="30"/>
      <c r="H109" s="30"/>
      <c r="I109" s="30"/>
      <c r="J109" s="30"/>
      <c r="K109" s="3"/>
      <c r="L109" s="3"/>
    </row>
    <row r="110" spans="1:12" ht="31.5">
      <c r="A110" s="122" t="s">
        <v>19</v>
      </c>
      <c r="B110" s="17" t="s">
        <v>452</v>
      </c>
      <c r="C110" s="48" t="s">
        <v>14</v>
      </c>
      <c r="D110" s="49">
        <f>'2016 год Приложение  5'!E120</f>
        <v>0</v>
      </c>
      <c r="E110" s="49">
        <f>'2016 год Приложение  5'!F120</f>
        <v>30</v>
      </c>
      <c r="F110" s="49">
        <f>D110+E110</f>
        <v>30</v>
      </c>
      <c r="G110" s="30"/>
      <c r="H110" s="30"/>
      <c r="I110" s="30"/>
      <c r="J110" s="30"/>
      <c r="K110" s="3"/>
      <c r="L110" s="3"/>
    </row>
    <row r="111" spans="1:12" ht="78" customHeight="1">
      <c r="A111" s="51" t="s">
        <v>61</v>
      </c>
      <c r="B111" s="17" t="s">
        <v>370</v>
      </c>
      <c r="C111" s="48"/>
      <c r="D111" s="49">
        <f>D112</f>
        <v>2096.9</v>
      </c>
      <c r="E111" s="49">
        <f>E112</f>
        <v>0</v>
      </c>
      <c r="F111" s="49">
        <f>F112</f>
        <v>2096.9</v>
      </c>
      <c r="G111" s="30"/>
      <c r="H111" s="30"/>
      <c r="I111" s="30"/>
      <c r="J111" s="30"/>
      <c r="K111" s="3"/>
      <c r="L111" s="3"/>
    </row>
    <row r="112" spans="1:12" ht="15.75">
      <c r="A112" s="92" t="s">
        <v>15</v>
      </c>
      <c r="B112" s="17" t="s">
        <v>370</v>
      </c>
      <c r="C112" s="48" t="s">
        <v>18</v>
      </c>
      <c r="D112" s="49">
        <f>'2016 год Приложение  5'!E122</f>
        <v>2096.9</v>
      </c>
      <c r="E112" s="49">
        <f>'2016 год Приложение  5'!F122</f>
        <v>0</v>
      </c>
      <c r="F112" s="49">
        <f>D112+E112</f>
        <v>2096.9</v>
      </c>
      <c r="G112" s="30"/>
      <c r="H112" s="30"/>
      <c r="I112" s="30"/>
      <c r="J112" s="30"/>
      <c r="K112" s="3"/>
      <c r="L112" s="3"/>
    </row>
    <row r="113" spans="1:12" ht="78.75">
      <c r="A113" s="46" t="s">
        <v>61</v>
      </c>
      <c r="B113" s="40" t="s">
        <v>354</v>
      </c>
      <c r="C113" s="48"/>
      <c r="D113" s="49">
        <f>D114</f>
        <v>330</v>
      </c>
      <c r="E113" s="49">
        <f>E114</f>
        <v>-30</v>
      </c>
      <c r="F113" s="49">
        <f>F114</f>
        <v>300</v>
      </c>
      <c r="G113" s="30"/>
      <c r="H113" s="30"/>
      <c r="I113" s="30"/>
      <c r="J113" s="30"/>
      <c r="K113" s="3"/>
      <c r="L113" s="3"/>
    </row>
    <row r="114" spans="1:12" ht="15.75">
      <c r="A114" s="88" t="s">
        <v>15</v>
      </c>
      <c r="B114" s="40" t="s">
        <v>354</v>
      </c>
      <c r="C114" s="48" t="s">
        <v>18</v>
      </c>
      <c r="D114" s="24">
        <f>'2016 год Приложение  5'!E124</f>
        <v>330</v>
      </c>
      <c r="E114" s="24">
        <f>'2016 год Приложение  5'!F124</f>
        <v>-30</v>
      </c>
      <c r="F114" s="24">
        <f>'2016 год Приложение  5'!G124</f>
        <v>300</v>
      </c>
      <c r="G114" s="30"/>
      <c r="H114" s="30"/>
      <c r="I114" s="30"/>
      <c r="J114" s="30"/>
      <c r="K114" s="3"/>
      <c r="L114" s="3"/>
    </row>
    <row r="115" spans="1:12" ht="47.25">
      <c r="A115" s="12" t="s">
        <v>98</v>
      </c>
      <c r="B115" s="13" t="s">
        <v>330</v>
      </c>
      <c r="C115" s="13" t="s">
        <v>0</v>
      </c>
      <c r="D115" s="14">
        <f>D116+D121+D118</f>
        <v>3800</v>
      </c>
      <c r="E115" s="14">
        <f>E116+E121+E118</f>
        <v>-3322.8</v>
      </c>
      <c r="F115" s="14">
        <f>F116+F121+F118</f>
        <v>477.1999999999998</v>
      </c>
      <c r="G115" s="30"/>
      <c r="H115" s="30"/>
      <c r="I115" s="30"/>
      <c r="J115" s="30"/>
      <c r="K115" s="3"/>
      <c r="L115" s="3"/>
    </row>
    <row r="116" spans="1:12" ht="63">
      <c r="A116" s="47" t="s">
        <v>99</v>
      </c>
      <c r="B116" s="32" t="s">
        <v>331</v>
      </c>
      <c r="C116" s="40"/>
      <c r="D116" s="41">
        <f>D117</f>
        <v>3500</v>
      </c>
      <c r="E116" s="41">
        <f>E117</f>
        <v>-3322.8</v>
      </c>
      <c r="F116" s="41">
        <f>F117</f>
        <v>177.19999999999982</v>
      </c>
      <c r="G116" s="30"/>
      <c r="H116" s="30"/>
      <c r="I116" s="30"/>
      <c r="J116" s="30"/>
      <c r="K116" s="3"/>
      <c r="L116" s="3"/>
    </row>
    <row r="117" spans="1:12" ht="47.25">
      <c r="A117" s="26" t="s">
        <v>42</v>
      </c>
      <c r="B117" s="32" t="s">
        <v>331</v>
      </c>
      <c r="C117" s="48" t="s">
        <v>37</v>
      </c>
      <c r="D117" s="24">
        <f>'2016 год Приложение  5'!E127</f>
        <v>3500</v>
      </c>
      <c r="E117" s="24">
        <f>'2016 год Приложение  5'!F127</f>
        <v>-3322.8</v>
      </c>
      <c r="F117" s="24">
        <f>'2016 год Приложение  5'!G127</f>
        <v>177.19999999999982</v>
      </c>
      <c r="G117" s="30"/>
      <c r="H117" s="30"/>
      <c r="I117" s="30"/>
      <c r="J117" s="30"/>
      <c r="K117" s="3"/>
      <c r="L117" s="3"/>
    </row>
    <row r="118" spans="1:12" ht="31.5">
      <c r="A118" s="26" t="s">
        <v>100</v>
      </c>
      <c r="B118" s="32" t="s">
        <v>332</v>
      </c>
      <c r="C118" s="48"/>
      <c r="D118" s="24">
        <f>D119+D120</f>
        <v>150</v>
      </c>
      <c r="E118" s="24">
        <f>E119+E120</f>
        <v>0</v>
      </c>
      <c r="F118" s="24">
        <f>F119+F120</f>
        <v>150</v>
      </c>
      <c r="G118" s="30"/>
      <c r="H118" s="30"/>
      <c r="I118" s="30"/>
      <c r="J118" s="30"/>
      <c r="K118" s="3"/>
      <c r="L118" s="3"/>
    </row>
    <row r="119" spans="1:12" ht="31.5">
      <c r="A119" s="163" t="s">
        <v>19</v>
      </c>
      <c r="B119" s="32" t="s">
        <v>332</v>
      </c>
      <c r="C119" s="25" t="s">
        <v>14</v>
      </c>
      <c r="D119" s="24">
        <f>'2016 год Приложение  5'!E129</f>
        <v>150</v>
      </c>
      <c r="E119" s="24">
        <f>'2016 год Приложение  5'!F129</f>
        <v>-100</v>
      </c>
      <c r="F119" s="24">
        <f>'2016 год Приложение  5'!G129</f>
        <v>50</v>
      </c>
      <c r="G119" s="30"/>
      <c r="H119" s="30"/>
      <c r="I119" s="30"/>
      <c r="J119" s="30"/>
      <c r="K119" s="3"/>
      <c r="L119" s="3"/>
    </row>
    <row r="120" spans="1:12" ht="31.5">
      <c r="A120" s="46" t="s">
        <v>146</v>
      </c>
      <c r="B120" s="32" t="s">
        <v>332</v>
      </c>
      <c r="C120" s="25" t="s">
        <v>23</v>
      </c>
      <c r="D120" s="24">
        <f>'2016 год Приложение  5'!E130</f>
        <v>0</v>
      </c>
      <c r="E120" s="24">
        <f>'2016 год Приложение  5'!F130</f>
        <v>100</v>
      </c>
      <c r="F120" s="24">
        <f>'2016 год Приложение  5'!G130</f>
        <v>100</v>
      </c>
      <c r="G120" s="30"/>
      <c r="H120" s="30"/>
      <c r="I120" s="30"/>
      <c r="J120" s="30"/>
      <c r="K120" s="3"/>
      <c r="L120" s="3"/>
    </row>
    <row r="121" spans="1:12" ht="31.5">
      <c r="A121" s="46" t="s">
        <v>72</v>
      </c>
      <c r="B121" s="32" t="s">
        <v>333</v>
      </c>
      <c r="C121" s="25"/>
      <c r="D121" s="24">
        <f>D122</f>
        <v>150</v>
      </c>
      <c r="E121" s="24">
        <f>E122</f>
        <v>0</v>
      </c>
      <c r="F121" s="24">
        <f>F122</f>
        <v>150</v>
      </c>
      <c r="G121" s="30"/>
      <c r="H121" s="30"/>
      <c r="I121" s="30"/>
      <c r="J121" s="30"/>
      <c r="K121" s="3"/>
      <c r="L121" s="3"/>
    </row>
    <row r="122" spans="1:12" ht="31.5">
      <c r="A122" s="88" t="s">
        <v>19</v>
      </c>
      <c r="B122" s="32" t="s">
        <v>333</v>
      </c>
      <c r="C122" s="48" t="s">
        <v>14</v>
      </c>
      <c r="D122" s="24">
        <f>'2016 год Приложение  5'!E132</f>
        <v>150</v>
      </c>
      <c r="E122" s="24">
        <f>'2016 год Приложение  5'!F132</f>
        <v>0</v>
      </c>
      <c r="F122" s="24">
        <f>'2016 год Приложение  5'!G132</f>
        <v>150</v>
      </c>
      <c r="G122" s="30"/>
      <c r="H122" s="30"/>
      <c r="I122" s="30"/>
      <c r="J122" s="30"/>
      <c r="K122" s="3"/>
      <c r="L122" s="3"/>
    </row>
    <row r="123" spans="1:12" ht="31.5">
      <c r="A123" s="34" t="s">
        <v>124</v>
      </c>
      <c r="B123" s="35" t="s">
        <v>213</v>
      </c>
      <c r="C123" s="35" t="s">
        <v>0</v>
      </c>
      <c r="D123" s="36">
        <f>D124+D142+D165+D182+D188</f>
        <v>1058417.1</v>
      </c>
      <c r="E123" s="36">
        <f>E124+E142+E165+E182+E188</f>
        <v>4263.5</v>
      </c>
      <c r="F123" s="36">
        <f>F124+F142+F165+F182+F188</f>
        <v>1062680.6</v>
      </c>
      <c r="G123" s="30"/>
      <c r="H123" s="30"/>
      <c r="I123" s="30"/>
      <c r="J123" s="30"/>
      <c r="K123" s="3"/>
      <c r="L123" s="3"/>
    </row>
    <row r="124" spans="1:12" ht="31.5">
      <c r="A124" s="12" t="s">
        <v>142</v>
      </c>
      <c r="B124" s="13" t="s">
        <v>214</v>
      </c>
      <c r="C124" s="13" t="s">
        <v>0</v>
      </c>
      <c r="D124" s="14">
        <f>D125+D135+D129+D138+D133+D127+D131+D140</f>
        <v>399433.30000000005</v>
      </c>
      <c r="E124" s="14">
        <f>E125+E135+E129+E138+E133+E127+E131+E140</f>
        <v>1614.8</v>
      </c>
      <c r="F124" s="14">
        <f>F125+F135+F129+F138+F133+F127+F131+F140</f>
        <v>401048.1</v>
      </c>
      <c r="G124" s="30"/>
      <c r="H124" s="30"/>
      <c r="I124" s="30"/>
      <c r="J124" s="30"/>
      <c r="K124" s="3"/>
      <c r="L124" s="3"/>
    </row>
    <row r="125" spans="1:12" ht="31.5">
      <c r="A125" s="46" t="s">
        <v>38</v>
      </c>
      <c r="B125" s="48" t="s">
        <v>212</v>
      </c>
      <c r="C125" s="48"/>
      <c r="D125" s="49">
        <f>D126</f>
        <v>81266.8</v>
      </c>
      <c r="E125" s="49">
        <f>E126</f>
        <v>0</v>
      </c>
      <c r="F125" s="49">
        <f>F126</f>
        <v>81266.8</v>
      </c>
      <c r="G125" s="30"/>
      <c r="H125" s="30"/>
      <c r="I125" s="30"/>
      <c r="J125" s="30"/>
      <c r="K125" s="3"/>
      <c r="L125" s="3"/>
    </row>
    <row r="126" spans="1:12" ht="31.5">
      <c r="A126" s="46" t="s">
        <v>16</v>
      </c>
      <c r="B126" s="48" t="s">
        <v>212</v>
      </c>
      <c r="C126" s="48" t="s">
        <v>17</v>
      </c>
      <c r="D126" s="49">
        <f>'2016 год Приложение  5'!E371</f>
        <v>81266.8</v>
      </c>
      <c r="E126" s="49">
        <f>'2016 год Приложение  5'!F371</f>
        <v>0</v>
      </c>
      <c r="F126" s="49">
        <f>'2016 год Приложение  5'!G371</f>
        <v>81266.8</v>
      </c>
      <c r="G126" s="30"/>
      <c r="H126" s="30"/>
      <c r="I126" s="30"/>
      <c r="J126" s="30"/>
      <c r="K126" s="3"/>
      <c r="L126" s="3"/>
    </row>
    <row r="127" spans="1:12" ht="63">
      <c r="A127" s="46" t="s">
        <v>112</v>
      </c>
      <c r="B127" s="48" t="s">
        <v>217</v>
      </c>
      <c r="C127" s="48"/>
      <c r="D127" s="49">
        <f>D128</f>
        <v>289543.9</v>
      </c>
      <c r="E127" s="49">
        <f>E128</f>
        <v>0</v>
      </c>
      <c r="F127" s="49">
        <f>F128</f>
        <v>289543.9</v>
      </c>
      <c r="G127" s="30"/>
      <c r="H127" s="30"/>
      <c r="I127" s="30"/>
      <c r="J127" s="30"/>
      <c r="K127" s="3"/>
      <c r="L127" s="3"/>
    </row>
    <row r="128" spans="1:12" ht="36" customHeight="1">
      <c r="A128" s="46" t="s">
        <v>16</v>
      </c>
      <c r="B128" s="48" t="s">
        <v>217</v>
      </c>
      <c r="C128" s="48" t="s">
        <v>17</v>
      </c>
      <c r="D128" s="49">
        <f>'2016 год Приложение  5'!E373</f>
        <v>289543.9</v>
      </c>
      <c r="E128" s="49">
        <f>'2016 год Приложение  5'!F373</f>
        <v>0</v>
      </c>
      <c r="F128" s="49">
        <f>'2016 год Приложение  5'!G373</f>
        <v>289543.9</v>
      </c>
      <c r="G128" s="30"/>
      <c r="H128" s="30"/>
      <c r="I128" s="30"/>
      <c r="J128" s="30"/>
      <c r="K128" s="3"/>
      <c r="L128" s="3"/>
    </row>
    <row r="129" spans="1:12" ht="47.25">
      <c r="A129" s="46" t="s">
        <v>39</v>
      </c>
      <c r="B129" s="48" t="s">
        <v>215</v>
      </c>
      <c r="C129" s="48"/>
      <c r="D129" s="49">
        <f>D130</f>
        <v>6466.4</v>
      </c>
      <c r="E129" s="49">
        <f>E130</f>
        <v>1562</v>
      </c>
      <c r="F129" s="49">
        <f>F130</f>
        <v>8028.4</v>
      </c>
      <c r="G129" s="30"/>
      <c r="H129" s="30"/>
      <c r="I129" s="30"/>
      <c r="J129" s="30"/>
      <c r="K129" s="3"/>
      <c r="L129" s="3"/>
    </row>
    <row r="130" spans="1:12" ht="39" customHeight="1">
      <c r="A130" s="46" t="s">
        <v>16</v>
      </c>
      <c r="B130" s="48" t="s">
        <v>215</v>
      </c>
      <c r="C130" s="48" t="s">
        <v>17</v>
      </c>
      <c r="D130" s="49">
        <f>'2016 год Приложение  5'!E375</f>
        <v>6466.4</v>
      </c>
      <c r="E130" s="49">
        <f>'2016 год Приложение  5'!F375</f>
        <v>1562</v>
      </c>
      <c r="F130" s="49">
        <f>'2016 год Приложение  5'!G375</f>
        <v>8028.4</v>
      </c>
      <c r="G130" s="30"/>
      <c r="H130" s="30"/>
      <c r="I130" s="30"/>
      <c r="J130" s="30"/>
      <c r="K130" s="3"/>
      <c r="L130" s="3"/>
    </row>
    <row r="131" spans="1:12" ht="43.5" customHeight="1">
      <c r="A131" s="46" t="s">
        <v>405</v>
      </c>
      <c r="B131" s="48" t="s">
        <v>456</v>
      </c>
      <c r="C131" s="48"/>
      <c r="D131" s="49">
        <f>D132</f>
        <v>0</v>
      </c>
      <c r="E131" s="49">
        <f>E132</f>
        <v>0</v>
      </c>
      <c r="F131" s="49">
        <f>F132</f>
        <v>0</v>
      </c>
      <c r="G131" s="30"/>
      <c r="H131" s="30"/>
      <c r="I131" s="30"/>
      <c r="J131" s="30"/>
      <c r="K131" s="3"/>
      <c r="L131" s="3"/>
    </row>
    <row r="132" spans="1:12" ht="39" customHeight="1">
      <c r="A132" s="46" t="s">
        <v>16</v>
      </c>
      <c r="B132" s="48" t="s">
        <v>456</v>
      </c>
      <c r="C132" s="48" t="s">
        <v>17</v>
      </c>
      <c r="D132" s="49">
        <f>'2016 год Приложение  5'!E377</f>
        <v>0</v>
      </c>
      <c r="E132" s="49">
        <f>'2016 год Приложение  5'!F377</f>
        <v>0</v>
      </c>
      <c r="F132" s="49">
        <f>'2016 год Приложение  5'!G377</f>
        <v>0</v>
      </c>
      <c r="G132" s="30"/>
      <c r="H132" s="30"/>
      <c r="I132" s="30"/>
      <c r="J132" s="30"/>
      <c r="K132" s="3"/>
      <c r="L132" s="3"/>
    </row>
    <row r="133" spans="1:12" ht="36.75" customHeight="1">
      <c r="A133" s="46" t="s">
        <v>182</v>
      </c>
      <c r="B133" s="48" t="s">
        <v>216</v>
      </c>
      <c r="C133" s="48"/>
      <c r="D133" s="49">
        <f>D134</f>
        <v>216</v>
      </c>
      <c r="E133" s="49">
        <f>E134</f>
        <v>-21.8</v>
      </c>
      <c r="F133" s="49">
        <f>F134</f>
        <v>194.2</v>
      </c>
      <c r="G133" s="30"/>
      <c r="H133" s="30"/>
      <c r="I133" s="30"/>
      <c r="J133" s="30"/>
      <c r="K133" s="3"/>
      <c r="L133" s="3"/>
    </row>
    <row r="134" spans="1:12" ht="39" customHeight="1">
      <c r="A134" s="46" t="s">
        <v>16</v>
      </c>
      <c r="B134" s="48" t="s">
        <v>216</v>
      </c>
      <c r="C134" s="48" t="s">
        <v>17</v>
      </c>
      <c r="D134" s="49">
        <f>'2016 год Приложение  5'!E379</f>
        <v>216</v>
      </c>
      <c r="E134" s="49">
        <f>'2016 год Приложение  5'!F379</f>
        <v>-21.8</v>
      </c>
      <c r="F134" s="49">
        <f>'2016 год Приложение  5'!G379</f>
        <v>194.2</v>
      </c>
      <c r="G134" s="30"/>
      <c r="H134" s="30"/>
      <c r="I134" s="30"/>
      <c r="J134" s="30"/>
      <c r="K134" s="3"/>
      <c r="L134" s="3"/>
    </row>
    <row r="135" spans="1:12" ht="82.5" customHeight="1">
      <c r="A135" s="46" t="s">
        <v>111</v>
      </c>
      <c r="B135" s="48" t="s">
        <v>218</v>
      </c>
      <c r="C135" s="48"/>
      <c r="D135" s="49">
        <f>D137+D136</f>
        <v>19892.2</v>
      </c>
      <c r="E135" s="49">
        <f>E137+E136</f>
        <v>0</v>
      </c>
      <c r="F135" s="49">
        <f>F137+F136</f>
        <v>19892.2</v>
      </c>
      <c r="G135" s="30"/>
      <c r="H135" s="30"/>
      <c r="I135" s="30"/>
      <c r="J135" s="30"/>
      <c r="K135" s="3"/>
      <c r="L135" s="3"/>
    </row>
    <row r="136" spans="1:12" ht="15.75">
      <c r="A136" s="46" t="s">
        <v>40</v>
      </c>
      <c r="B136" s="48" t="s">
        <v>218</v>
      </c>
      <c r="C136" s="48" t="s">
        <v>23</v>
      </c>
      <c r="D136" s="49">
        <f>'2016 год Приложение  5'!E381</f>
        <v>796</v>
      </c>
      <c r="E136" s="49">
        <f>'2016 год Приложение  5'!F381</f>
        <v>0</v>
      </c>
      <c r="F136" s="49">
        <f>'2016 год Приложение  5'!G381</f>
        <v>796</v>
      </c>
      <c r="G136" s="30"/>
      <c r="H136" s="30"/>
      <c r="I136" s="30"/>
      <c r="J136" s="30"/>
      <c r="K136" s="3"/>
      <c r="L136" s="3"/>
    </row>
    <row r="137" spans="1:12" ht="31.5">
      <c r="A137" s="46" t="s">
        <v>16</v>
      </c>
      <c r="B137" s="48" t="s">
        <v>218</v>
      </c>
      <c r="C137" s="48" t="s">
        <v>17</v>
      </c>
      <c r="D137" s="49">
        <f>'2016 год Приложение  5'!E382</f>
        <v>19096.2</v>
      </c>
      <c r="E137" s="49">
        <f>'2016 год Приложение  5'!F382</f>
        <v>0</v>
      </c>
      <c r="F137" s="49">
        <f>'2016 год Приложение  5'!G382</f>
        <v>19096.2</v>
      </c>
      <c r="G137" s="30"/>
      <c r="H137" s="30"/>
      <c r="I137" s="30"/>
      <c r="J137" s="30"/>
      <c r="K137" s="3"/>
      <c r="L137" s="3"/>
    </row>
    <row r="138" spans="1:12" ht="111.75" customHeight="1">
      <c r="A138" s="65" t="s">
        <v>144</v>
      </c>
      <c r="B138" s="48" t="s">
        <v>219</v>
      </c>
      <c r="C138" s="48"/>
      <c r="D138" s="49">
        <f>D139</f>
        <v>2048</v>
      </c>
      <c r="E138" s="49">
        <f>E139</f>
        <v>0</v>
      </c>
      <c r="F138" s="49">
        <f>F139</f>
        <v>2048</v>
      </c>
      <c r="G138" s="30"/>
      <c r="H138" s="30"/>
      <c r="I138" s="30"/>
      <c r="J138" s="30"/>
      <c r="K138" s="3"/>
      <c r="L138" s="3"/>
    </row>
    <row r="139" spans="1:12" ht="15.75">
      <c r="A139" s="46" t="s">
        <v>40</v>
      </c>
      <c r="B139" s="48" t="s">
        <v>219</v>
      </c>
      <c r="C139" s="48" t="s">
        <v>23</v>
      </c>
      <c r="D139" s="49">
        <f>'2016 год Приложение  5'!E384</f>
        <v>2048</v>
      </c>
      <c r="E139" s="49">
        <f>'2016 год Приложение  5'!F384</f>
        <v>0</v>
      </c>
      <c r="F139" s="49">
        <f>'2016 год Приложение  5'!G384</f>
        <v>2048</v>
      </c>
      <c r="G139" s="30"/>
      <c r="H139" s="30"/>
      <c r="I139" s="30"/>
      <c r="J139" s="30"/>
      <c r="K139" s="3"/>
      <c r="L139" s="3"/>
    </row>
    <row r="140" spans="1:12" ht="47.25">
      <c r="A140" s="46" t="s">
        <v>183</v>
      </c>
      <c r="B140" s="48" t="s">
        <v>457</v>
      </c>
      <c r="C140" s="48"/>
      <c r="D140" s="49">
        <f>D141</f>
        <v>0</v>
      </c>
      <c r="E140" s="49">
        <f>E141</f>
        <v>74.6</v>
      </c>
      <c r="F140" s="49">
        <f>F141</f>
        <v>74.6</v>
      </c>
      <c r="G140" s="30"/>
      <c r="H140" s="30"/>
      <c r="I140" s="30"/>
      <c r="J140" s="30"/>
      <c r="K140" s="3"/>
      <c r="L140" s="3"/>
    </row>
    <row r="141" spans="1:12" ht="31.5">
      <c r="A141" s="46" t="s">
        <v>16</v>
      </c>
      <c r="B141" s="48" t="s">
        <v>457</v>
      </c>
      <c r="C141" s="48" t="s">
        <v>17</v>
      </c>
      <c r="D141" s="49">
        <f>'2016 год Приложение  5'!E386</f>
        <v>0</v>
      </c>
      <c r="E141" s="49">
        <f>'2016 год Приложение  5'!F386</f>
        <v>74.6</v>
      </c>
      <c r="F141" s="49">
        <f>'2016 год Приложение  5'!G386</f>
        <v>74.6</v>
      </c>
      <c r="G141" s="30"/>
      <c r="H141" s="30"/>
      <c r="I141" s="30"/>
      <c r="J141" s="30"/>
      <c r="K141" s="3"/>
      <c r="L141" s="3"/>
    </row>
    <row r="142" spans="1:12" ht="31.5">
      <c r="A142" s="12" t="s">
        <v>125</v>
      </c>
      <c r="B142" s="13" t="s">
        <v>220</v>
      </c>
      <c r="C142" s="13" t="s">
        <v>0</v>
      </c>
      <c r="D142" s="14">
        <f>D143+D147+D163+D160+D154+D156+D145+D158+D150+D152</f>
        <v>569318.2</v>
      </c>
      <c r="E142" s="14">
        <f>E143+E147+E163+E160+E154+E156+E145+E158+E150+E152</f>
        <v>498.40000000000003</v>
      </c>
      <c r="F142" s="14">
        <f>F143+F147+F163+F160+F154+F156+F145+F158+F150+F152</f>
        <v>569816.6</v>
      </c>
      <c r="G142" s="30"/>
      <c r="H142" s="30"/>
      <c r="I142" s="30"/>
      <c r="J142" s="30"/>
      <c r="K142" s="3"/>
      <c r="L142" s="3"/>
    </row>
    <row r="143" spans="1:12" ht="31.5">
      <c r="A143" s="46" t="s">
        <v>38</v>
      </c>
      <c r="B143" s="48" t="s">
        <v>221</v>
      </c>
      <c r="C143" s="48"/>
      <c r="D143" s="49">
        <f>D144</f>
        <v>104560.3</v>
      </c>
      <c r="E143" s="49">
        <f>E144</f>
        <v>0</v>
      </c>
      <c r="F143" s="49">
        <f>F144</f>
        <v>104560.3</v>
      </c>
      <c r="G143" s="30"/>
      <c r="H143" s="30"/>
      <c r="I143" s="30"/>
      <c r="J143" s="30"/>
      <c r="K143" s="3"/>
      <c r="L143" s="3"/>
    </row>
    <row r="144" spans="1:12" ht="31.5">
      <c r="A144" s="46" t="s">
        <v>16</v>
      </c>
      <c r="B144" s="48" t="s">
        <v>221</v>
      </c>
      <c r="C144" s="48" t="s">
        <v>17</v>
      </c>
      <c r="D144" s="49">
        <f>'2016 год Приложение  5'!E389</f>
        <v>104560.3</v>
      </c>
      <c r="E144" s="49">
        <f>'2016 год Приложение  5'!F389</f>
        <v>0</v>
      </c>
      <c r="F144" s="49">
        <f>'2016 год Приложение  5'!G389</f>
        <v>104560.3</v>
      </c>
      <c r="G144" s="30"/>
      <c r="H144" s="30"/>
      <c r="I144" s="30"/>
      <c r="J144" s="30"/>
      <c r="K144" s="3"/>
      <c r="L144" s="3"/>
    </row>
    <row r="145" spans="1:12" ht="63">
      <c r="A145" s="46" t="s">
        <v>112</v>
      </c>
      <c r="B145" s="48" t="s">
        <v>223</v>
      </c>
      <c r="C145" s="48"/>
      <c r="D145" s="49">
        <f>D146</f>
        <v>429429.1</v>
      </c>
      <c r="E145" s="49">
        <f>E146</f>
        <v>0</v>
      </c>
      <c r="F145" s="49">
        <f>F146</f>
        <v>429429.1</v>
      </c>
      <c r="G145" s="30"/>
      <c r="H145" s="30"/>
      <c r="I145" s="30"/>
      <c r="J145" s="30"/>
      <c r="K145" s="3"/>
      <c r="L145" s="3"/>
    </row>
    <row r="146" spans="1:12" ht="31.5">
      <c r="A146" s="46" t="s">
        <v>16</v>
      </c>
      <c r="B146" s="48" t="s">
        <v>223</v>
      </c>
      <c r="C146" s="48" t="s">
        <v>17</v>
      </c>
      <c r="D146" s="49">
        <f>'2016 год Приложение  5'!E391</f>
        <v>429429.1</v>
      </c>
      <c r="E146" s="49">
        <f>'2016 год Приложение  5'!F391</f>
        <v>0</v>
      </c>
      <c r="F146" s="49">
        <f>'2016 год Приложение  5'!G391</f>
        <v>429429.1</v>
      </c>
      <c r="G146" s="30"/>
      <c r="H146" s="30"/>
      <c r="I146" s="30"/>
      <c r="J146" s="30"/>
      <c r="K146" s="3"/>
      <c r="L146" s="3"/>
    </row>
    <row r="147" spans="1:12" ht="31.5">
      <c r="A147" s="46" t="s">
        <v>41</v>
      </c>
      <c r="B147" s="48" t="s">
        <v>231</v>
      </c>
      <c r="C147" s="48"/>
      <c r="D147" s="49">
        <f>D149+D148</f>
        <v>7886.5</v>
      </c>
      <c r="E147" s="49">
        <f>E149+E148</f>
        <v>-43.8</v>
      </c>
      <c r="F147" s="49">
        <f>F149+F148</f>
        <v>7842.7</v>
      </c>
      <c r="G147" s="30">
        <f>F151</f>
        <v>2479.2</v>
      </c>
      <c r="H147" s="30"/>
      <c r="I147" s="30"/>
      <c r="J147" s="30"/>
      <c r="K147" s="3"/>
      <c r="L147" s="3"/>
    </row>
    <row r="148" spans="1:12" ht="47.25">
      <c r="A148" s="26" t="s">
        <v>42</v>
      </c>
      <c r="B148" s="48" t="s">
        <v>231</v>
      </c>
      <c r="C148" s="48" t="s">
        <v>37</v>
      </c>
      <c r="D148" s="49">
        <f>'2016 год Приложение  5'!E393</f>
        <v>3246.2</v>
      </c>
      <c r="E148" s="49">
        <f>'2016 год Приложение  5'!F393</f>
        <v>0</v>
      </c>
      <c r="F148" s="49">
        <f>'2016 год Приложение  5'!G393</f>
        <v>3246.2</v>
      </c>
      <c r="G148" s="30">
        <f>F147+F152</f>
        <v>7973.2</v>
      </c>
      <c r="H148" s="30"/>
      <c r="I148" s="30"/>
      <c r="J148" s="30"/>
      <c r="K148" s="3"/>
      <c r="L148" s="3"/>
    </row>
    <row r="149" spans="1:12" ht="42.75" customHeight="1">
      <c r="A149" s="46" t="s">
        <v>16</v>
      </c>
      <c r="B149" s="48" t="s">
        <v>231</v>
      </c>
      <c r="C149" s="48" t="s">
        <v>17</v>
      </c>
      <c r="D149" s="49">
        <f>'2016 год Приложение  5'!E394</f>
        <v>4640.3</v>
      </c>
      <c r="E149" s="49">
        <f>'2016 год Приложение  5'!F394</f>
        <v>-43.8</v>
      </c>
      <c r="F149" s="49">
        <f>'2016 год Приложение  5'!G394</f>
        <v>4596.5</v>
      </c>
      <c r="G149" s="30"/>
      <c r="H149" s="30"/>
      <c r="I149" s="30"/>
      <c r="J149" s="30"/>
      <c r="K149" s="3"/>
      <c r="L149" s="3"/>
    </row>
    <row r="150" spans="1:12" ht="49.5" customHeight="1">
      <c r="A150" s="46" t="s">
        <v>405</v>
      </c>
      <c r="B150" s="48" t="s">
        <v>404</v>
      </c>
      <c r="C150" s="48"/>
      <c r="D150" s="49">
        <f>D151</f>
        <v>1914</v>
      </c>
      <c r="E150" s="49">
        <f>E151</f>
        <v>565.2</v>
      </c>
      <c r="F150" s="49">
        <f>F151</f>
        <v>2479.2</v>
      </c>
      <c r="G150" s="30"/>
      <c r="H150" s="30"/>
      <c r="I150" s="30"/>
      <c r="J150" s="30"/>
      <c r="K150" s="3"/>
      <c r="L150" s="3"/>
    </row>
    <row r="151" spans="1:12" ht="42.75" customHeight="1">
      <c r="A151" s="46" t="s">
        <v>16</v>
      </c>
      <c r="B151" s="48" t="s">
        <v>404</v>
      </c>
      <c r="C151" s="48" t="s">
        <v>17</v>
      </c>
      <c r="D151" s="49">
        <f>'2016 год Приложение  5'!E396</f>
        <v>1914</v>
      </c>
      <c r="E151" s="49">
        <f>'2016 год Приложение  5'!F396</f>
        <v>565.2</v>
      </c>
      <c r="F151" s="49">
        <f>D151+E151</f>
        <v>2479.2</v>
      </c>
      <c r="G151" s="30"/>
      <c r="H151" s="30"/>
      <c r="I151" s="30"/>
      <c r="J151" s="30"/>
      <c r="K151" s="3"/>
      <c r="L151" s="3"/>
    </row>
    <row r="152" spans="1:12" ht="42.75" customHeight="1">
      <c r="A152" s="46" t="s">
        <v>405</v>
      </c>
      <c r="B152" s="48" t="s">
        <v>406</v>
      </c>
      <c r="C152" s="48"/>
      <c r="D152" s="49">
        <f>D153</f>
        <v>100.7</v>
      </c>
      <c r="E152" s="49">
        <f>E153</f>
        <v>29.8</v>
      </c>
      <c r="F152" s="49">
        <f>F153</f>
        <v>130.5</v>
      </c>
      <c r="G152" s="30"/>
      <c r="H152" s="30"/>
      <c r="I152" s="30"/>
      <c r="J152" s="30"/>
      <c r="K152" s="3"/>
      <c r="L152" s="3"/>
    </row>
    <row r="153" spans="1:12" ht="42.75" customHeight="1">
      <c r="A153" s="46" t="s">
        <v>16</v>
      </c>
      <c r="B153" s="48" t="s">
        <v>406</v>
      </c>
      <c r="C153" s="48" t="s">
        <v>17</v>
      </c>
      <c r="D153" s="49">
        <f>'2016 год Приложение  5'!E398</f>
        <v>100.7</v>
      </c>
      <c r="E153" s="49">
        <f>'2016 год Приложение  5'!F398</f>
        <v>29.8</v>
      </c>
      <c r="F153" s="49">
        <f>'2016 год Приложение  5'!G398</f>
        <v>130.5</v>
      </c>
      <c r="G153" s="30"/>
      <c r="H153" s="30"/>
      <c r="I153" s="30"/>
      <c r="J153" s="30"/>
      <c r="K153" s="3"/>
      <c r="L153" s="3"/>
    </row>
    <row r="154" spans="1:12" ht="36.75" customHeight="1">
      <c r="A154" s="46" t="s">
        <v>182</v>
      </c>
      <c r="B154" s="48" t="s">
        <v>232</v>
      </c>
      <c r="C154" s="48"/>
      <c r="D154" s="49">
        <f>D155</f>
        <v>143</v>
      </c>
      <c r="E154" s="49">
        <f>E155</f>
        <v>21.8</v>
      </c>
      <c r="F154" s="49">
        <f>F155</f>
        <v>164.8</v>
      </c>
      <c r="G154" s="30"/>
      <c r="H154" s="30"/>
      <c r="I154" s="30"/>
      <c r="J154" s="30"/>
      <c r="K154" s="3"/>
      <c r="L154" s="3"/>
    </row>
    <row r="155" spans="1:12" ht="36" customHeight="1">
      <c r="A155" s="46" t="s">
        <v>16</v>
      </c>
      <c r="B155" s="48" t="s">
        <v>232</v>
      </c>
      <c r="C155" s="48" t="s">
        <v>17</v>
      </c>
      <c r="D155" s="49">
        <f>'2016 год Приложение  5'!E400</f>
        <v>143</v>
      </c>
      <c r="E155" s="49">
        <f>'2016 год Приложение  5'!F400</f>
        <v>21.8</v>
      </c>
      <c r="F155" s="49">
        <f>'2016 год Приложение  5'!G400</f>
        <v>164.8</v>
      </c>
      <c r="G155" s="30"/>
      <c r="H155" s="30"/>
      <c r="I155" s="30"/>
      <c r="J155" s="30"/>
      <c r="K155" s="3"/>
      <c r="L155" s="3"/>
    </row>
    <row r="156" spans="1:12" ht="47.25">
      <c r="A156" s="46" t="s">
        <v>183</v>
      </c>
      <c r="B156" s="48" t="s">
        <v>245</v>
      </c>
      <c r="C156" s="48"/>
      <c r="D156" s="49">
        <f>D157</f>
        <v>900</v>
      </c>
      <c r="E156" s="49">
        <f>E157</f>
        <v>-74.6</v>
      </c>
      <c r="F156" s="49">
        <f>F157</f>
        <v>825.4</v>
      </c>
      <c r="G156" s="30"/>
      <c r="H156" s="30"/>
      <c r="I156" s="30"/>
      <c r="J156" s="30"/>
      <c r="K156" s="3"/>
      <c r="L156" s="3"/>
    </row>
    <row r="157" spans="1:12" ht="31.5">
      <c r="A157" s="46" t="s">
        <v>16</v>
      </c>
      <c r="B157" s="48" t="s">
        <v>245</v>
      </c>
      <c r="C157" s="48" t="s">
        <v>17</v>
      </c>
      <c r="D157" s="49">
        <f>'2016 год Приложение  5'!E402</f>
        <v>900</v>
      </c>
      <c r="E157" s="49">
        <f>'2016 год Приложение  5'!F402</f>
        <v>-74.6</v>
      </c>
      <c r="F157" s="49">
        <f>'2016 год Приложение  5'!G402</f>
        <v>825.4</v>
      </c>
      <c r="G157" s="30"/>
      <c r="H157" s="30"/>
      <c r="I157" s="30"/>
      <c r="J157" s="30"/>
      <c r="K157" s="3"/>
      <c r="L157" s="3"/>
    </row>
    <row r="158" spans="1:12" ht="63">
      <c r="A158" s="46" t="s">
        <v>184</v>
      </c>
      <c r="B158" s="48" t="s">
        <v>233</v>
      </c>
      <c r="C158" s="48"/>
      <c r="D158" s="49">
        <f>D159</f>
        <v>19688</v>
      </c>
      <c r="E158" s="49">
        <f>E159</f>
        <v>0</v>
      </c>
      <c r="F158" s="49">
        <f>F159</f>
        <v>19688</v>
      </c>
      <c r="G158" s="30"/>
      <c r="H158" s="30"/>
      <c r="I158" s="30"/>
      <c r="J158" s="30"/>
      <c r="K158" s="3"/>
      <c r="L158" s="3"/>
    </row>
    <row r="159" spans="1:12" ht="35.25" customHeight="1">
      <c r="A159" s="46" t="s">
        <v>16</v>
      </c>
      <c r="B159" s="48" t="s">
        <v>233</v>
      </c>
      <c r="C159" s="48" t="s">
        <v>17</v>
      </c>
      <c r="D159" s="49">
        <f>'2016 год Приложение  5'!E404</f>
        <v>19688</v>
      </c>
      <c r="E159" s="49">
        <f>'2016 год Приложение  5'!F404</f>
        <v>0</v>
      </c>
      <c r="F159" s="49">
        <f>'2016 год Приложение  5'!G404</f>
        <v>19688</v>
      </c>
      <c r="G159" s="30"/>
      <c r="H159" s="30"/>
      <c r="I159" s="30"/>
      <c r="J159" s="30"/>
      <c r="K159" s="3"/>
      <c r="L159" s="3"/>
    </row>
    <row r="160" spans="1:12" ht="67.5" customHeight="1">
      <c r="A160" s="46" t="s">
        <v>83</v>
      </c>
      <c r="B160" s="48" t="s">
        <v>222</v>
      </c>
      <c r="C160" s="48"/>
      <c r="D160" s="49">
        <f>D162+D161</f>
        <v>30.6</v>
      </c>
      <c r="E160" s="49">
        <f>E162+E161</f>
        <v>0</v>
      </c>
      <c r="F160" s="49">
        <f>F162+F161</f>
        <v>30.6</v>
      </c>
      <c r="G160" s="30"/>
      <c r="H160" s="30"/>
      <c r="I160" s="30"/>
      <c r="J160" s="30"/>
      <c r="K160" s="3"/>
      <c r="L160" s="3"/>
    </row>
    <row r="161" spans="1:12" ht="25.5" customHeight="1">
      <c r="A161" s="46" t="s">
        <v>40</v>
      </c>
      <c r="B161" s="48" t="s">
        <v>222</v>
      </c>
      <c r="C161" s="48" t="s">
        <v>23</v>
      </c>
      <c r="D161" s="49">
        <f>'2016 год Приложение  5'!E406</f>
        <v>0</v>
      </c>
      <c r="E161" s="49">
        <f>'2016 год Приложение  5'!F406</f>
        <v>29.8</v>
      </c>
      <c r="F161" s="49">
        <f>'2016 год Приложение  5'!G406</f>
        <v>29.8</v>
      </c>
      <c r="G161" s="30"/>
      <c r="H161" s="30"/>
      <c r="I161" s="30"/>
      <c r="J161" s="30"/>
      <c r="K161" s="3"/>
      <c r="L161" s="3"/>
    </row>
    <row r="162" spans="1:12" ht="31.5">
      <c r="A162" s="46" t="s">
        <v>16</v>
      </c>
      <c r="B162" s="48" t="s">
        <v>222</v>
      </c>
      <c r="C162" s="48" t="s">
        <v>17</v>
      </c>
      <c r="D162" s="49">
        <f>'2016 год Приложение  5'!E407</f>
        <v>30.6</v>
      </c>
      <c r="E162" s="49">
        <f>'2016 год Приложение  5'!F407</f>
        <v>-29.8</v>
      </c>
      <c r="F162" s="49">
        <f>'2016 год Приложение  5'!G407</f>
        <v>0.8000000000000007</v>
      </c>
      <c r="G162" s="30"/>
      <c r="H162" s="30"/>
      <c r="I162" s="30"/>
      <c r="J162" s="30"/>
      <c r="K162" s="3"/>
      <c r="L162" s="3"/>
    </row>
    <row r="163" spans="1:12" ht="111.75" customHeight="1">
      <c r="A163" s="65" t="s">
        <v>144</v>
      </c>
      <c r="B163" s="48" t="s">
        <v>224</v>
      </c>
      <c r="C163" s="48"/>
      <c r="D163" s="49">
        <f>D164</f>
        <v>4666</v>
      </c>
      <c r="E163" s="49">
        <f>E164</f>
        <v>0</v>
      </c>
      <c r="F163" s="49">
        <f>F164</f>
        <v>4666</v>
      </c>
      <c r="G163" s="30"/>
      <c r="H163" s="30"/>
      <c r="I163" s="30"/>
      <c r="J163" s="30"/>
      <c r="K163" s="3"/>
      <c r="L163" s="3"/>
    </row>
    <row r="164" spans="1:12" ht="15.75">
      <c r="A164" s="46" t="s">
        <v>40</v>
      </c>
      <c r="B164" s="48" t="s">
        <v>224</v>
      </c>
      <c r="C164" s="48" t="s">
        <v>23</v>
      </c>
      <c r="D164" s="49">
        <f>'2016 год Приложение  5'!E409</f>
        <v>4666</v>
      </c>
      <c r="E164" s="49">
        <f>'2016 год Приложение  5'!F409</f>
        <v>0</v>
      </c>
      <c r="F164" s="49">
        <f>'2016 год Приложение  5'!G409</f>
        <v>4666</v>
      </c>
      <c r="G164" s="30"/>
      <c r="H164" s="30"/>
      <c r="I164" s="30"/>
      <c r="J164" s="30"/>
      <c r="K164" s="3"/>
      <c r="L164" s="3"/>
    </row>
    <row r="165" spans="1:12" ht="24" customHeight="1">
      <c r="A165" s="12" t="s">
        <v>126</v>
      </c>
      <c r="B165" s="13" t="s">
        <v>225</v>
      </c>
      <c r="C165" s="13" t="s">
        <v>0</v>
      </c>
      <c r="D165" s="14">
        <f>D166+D168+D172+D170+D176+D178+D180+D174</f>
        <v>27922.300000000003</v>
      </c>
      <c r="E165" s="14">
        <f>E166+E168+E172+E170+E176+E178+E180+E174</f>
        <v>2</v>
      </c>
      <c r="F165" s="14">
        <f>F166+F168+F172+F170+F176+F178+F180+F174</f>
        <v>27924.300000000003</v>
      </c>
      <c r="G165" s="30"/>
      <c r="H165" s="30"/>
      <c r="I165" s="30"/>
      <c r="J165" s="30"/>
      <c r="K165" s="3"/>
      <c r="L165" s="3"/>
    </row>
    <row r="166" spans="1:12" ht="31.5">
      <c r="A166" s="46" t="s">
        <v>38</v>
      </c>
      <c r="B166" s="48" t="s">
        <v>226</v>
      </c>
      <c r="C166" s="48"/>
      <c r="D166" s="49">
        <f>D167</f>
        <v>25722.5</v>
      </c>
      <c r="E166" s="49">
        <f>E167</f>
        <v>0</v>
      </c>
      <c r="F166" s="49">
        <f>F167</f>
        <v>25722.5</v>
      </c>
      <c r="G166" s="30"/>
      <c r="H166" s="30"/>
      <c r="I166" s="30"/>
      <c r="J166" s="30"/>
      <c r="K166" s="3"/>
      <c r="L166" s="3"/>
    </row>
    <row r="167" spans="1:12" ht="31.5">
      <c r="A167" s="46" t="s">
        <v>16</v>
      </c>
      <c r="B167" s="48" t="s">
        <v>226</v>
      </c>
      <c r="C167" s="48" t="s">
        <v>17</v>
      </c>
      <c r="D167" s="49">
        <f>'2016 год Приложение  5'!E412</f>
        <v>25722.5</v>
      </c>
      <c r="E167" s="49">
        <f>'2016 год Приложение  5'!F412</f>
        <v>0</v>
      </c>
      <c r="F167" s="49">
        <f>'2016 год Приложение  5'!G412</f>
        <v>25722.5</v>
      </c>
      <c r="G167" s="30"/>
      <c r="H167" s="30"/>
      <c r="I167" s="30"/>
      <c r="J167" s="30"/>
      <c r="K167" s="3"/>
      <c r="L167" s="3"/>
    </row>
    <row r="168" spans="1:12" ht="47.25">
      <c r="A168" s="46" t="s">
        <v>43</v>
      </c>
      <c r="B168" s="48" t="s">
        <v>234</v>
      </c>
      <c r="C168" s="48"/>
      <c r="D168" s="49">
        <f>D169</f>
        <v>149.4</v>
      </c>
      <c r="E168" s="49">
        <f>E169</f>
        <v>2</v>
      </c>
      <c r="F168" s="49">
        <f>F169</f>
        <v>151.4</v>
      </c>
      <c r="G168" s="30"/>
      <c r="H168" s="30"/>
      <c r="I168" s="30"/>
      <c r="J168" s="30"/>
      <c r="K168" s="3"/>
      <c r="L168" s="3"/>
    </row>
    <row r="169" spans="1:12" ht="31.5">
      <c r="A169" s="46" t="s">
        <v>16</v>
      </c>
      <c r="B169" s="48" t="s">
        <v>234</v>
      </c>
      <c r="C169" s="48" t="s">
        <v>17</v>
      </c>
      <c r="D169" s="49">
        <f>'2016 год Приложение  5'!E414</f>
        <v>149.4</v>
      </c>
      <c r="E169" s="49">
        <f>'2016 год Приложение  5'!F414</f>
        <v>2</v>
      </c>
      <c r="F169" s="49">
        <f>'2016 год Приложение  5'!G414</f>
        <v>151.4</v>
      </c>
      <c r="G169" s="30"/>
      <c r="H169" s="30"/>
      <c r="I169" s="30"/>
      <c r="J169" s="30"/>
      <c r="K169" s="3"/>
      <c r="L169" s="3"/>
    </row>
    <row r="170" spans="1:12" ht="31.5">
      <c r="A170" s="46" t="s">
        <v>182</v>
      </c>
      <c r="B170" s="48" t="s">
        <v>235</v>
      </c>
      <c r="C170" s="48"/>
      <c r="D170" s="49">
        <f>D171</f>
        <v>26.4</v>
      </c>
      <c r="E170" s="49">
        <f>E171</f>
        <v>0</v>
      </c>
      <c r="F170" s="49">
        <f>F171</f>
        <v>26.4</v>
      </c>
      <c r="G170" s="30"/>
      <c r="H170" s="30"/>
      <c r="I170" s="30"/>
      <c r="J170" s="30"/>
      <c r="K170" s="3"/>
      <c r="L170" s="3"/>
    </row>
    <row r="171" spans="1:12" ht="31.5">
      <c r="A171" s="46" t="s">
        <v>16</v>
      </c>
      <c r="B171" s="48" t="s">
        <v>235</v>
      </c>
      <c r="C171" s="48" t="s">
        <v>17</v>
      </c>
      <c r="D171" s="49">
        <f>'2016 год Приложение  5'!E416</f>
        <v>26.4</v>
      </c>
      <c r="E171" s="49">
        <f>'2016 год Приложение  5'!F416</f>
        <v>0</v>
      </c>
      <c r="F171" s="49">
        <f>'2016 год Приложение  5'!G416</f>
        <v>26.4</v>
      </c>
      <c r="G171" s="30"/>
      <c r="H171" s="30"/>
      <c r="I171" s="30"/>
      <c r="J171" s="30"/>
      <c r="K171" s="3"/>
      <c r="L171" s="3"/>
    </row>
    <row r="172" spans="1:12" ht="31.5">
      <c r="A172" s="46" t="s">
        <v>145</v>
      </c>
      <c r="B172" s="48" t="s">
        <v>236</v>
      </c>
      <c r="C172" s="48"/>
      <c r="D172" s="49">
        <f>D173</f>
        <v>1000</v>
      </c>
      <c r="E172" s="49">
        <f>E173</f>
        <v>100</v>
      </c>
      <c r="F172" s="49">
        <f>F173</f>
        <v>1100</v>
      </c>
      <c r="G172" s="30"/>
      <c r="H172" s="30"/>
      <c r="I172" s="30"/>
      <c r="J172" s="30"/>
      <c r="K172" s="3"/>
      <c r="L172" s="3"/>
    </row>
    <row r="173" spans="1:12" ht="21" customHeight="1">
      <c r="A173" s="183" t="s">
        <v>146</v>
      </c>
      <c r="B173" s="48" t="s">
        <v>236</v>
      </c>
      <c r="C173" s="48" t="s">
        <v>23</v>
      </c>
      <c r="D173" s="49">
        <f>'2016 год Приложение  5'!E136</f>
        <v>1000</v>
      </c>
      <c r="E173" s="49">
        <f>'2016 год Приложение  5'!F136</f>
        <v>100</v>
      </c>
      <c r="F173" s="49">
        <f>'2016 год Приложение  5'!G136</f>
        <v>1100</v>
      </c>
      <c r="G173" s="30"/>
      <c r="H173" s="30"/>
      <c r="I173" s="30"/>
      <c r="J173" s="30"/>
      <c r="K173" s="3"/>
      <c r="L173" s="3"/>
    </row>
    <row r="174" spans="1:12" ht="114.75" customHeight="1">
      <c r="A174" s="65" t="s">
        <v>144</v>
      </c>
      <c r="B174" s="48" t="s">
        <v>227</v>
      </c>
      <c r="C174" s="48"/>
      <c r="D174" s="49">
        <f>D175</f>
        <v>224</v>
      </c>
      <c r="E174" s="49">
        <f>E175</f>
        <v>0</v>
      </c>
      <c r="F174" s="49">
        <f>F175</f>
        <v>224</v>
      </c>
      <c r="G174" s="30"/>
      <c r="H174" s="30"/>
      <c r="I174" s="30"/>
      <c r="J174" s="30"/>
      <c r="K174" s="3"/>
      <c r="L174" s="3"/>
    </row>
    <row r="175" spans="1:12" ht="32.25" customHeight="1">
      <c r="A175" s="46" t="s">
        <v>146</v>
      </c>
      <c r="B175" s="48" t="s">
        <v>227</v>
      </c>
      <c r="C175" s="48" t="s">
        <v>23</v>
      </c>
      <c r="D175" s="49">
        <f>'2016 год Приложение  5'!E418</f>
        <v>224</v>
      </c>
      <c r="E175" s="49">
        <f>'2016 год Приложение  5'!F418</f>
        <v>0</v>
      </c>
      <c r="F175" s="49">
        <f>'2016 год Приложение  5'!G418</f>
        <v>224</v>
      </c>
      <c r="G175" s="30"/>
      <c r="H175" s="30"/>
      <c r="I175" s="30"/>
      <c r="J175" s="30"/>
      <c r="K175" s="3"/>
      <c r="L175" s="3"/>
    </row>
    <row r="176" spans="1:12" ht="47.25">
      <c r="A176" s="46" t="s">
        <v>185</v>
      </c>
      <c r="B176" s="48" t="s">
        <v>237</v>
      </c>
      <c r="C176" s="48"/>
      <c r="D176" s="49">
        <f>D177</f>
        <v>50</v>
      </c>
      <c r="E176" s="49">
        <f>E177</f>
        <v>-50</v>
      </c>
      <c r="F176" s="49">
        <f>F177</f>
        <v>0</v>
      </c>
      <c r="G176" s="30"/>
      <c r="H176" s="30"/>
      <c r="I176" s="30"/>
      <c r="J176" s="30"/>
      <c r="K176" s="3"/>
      <c r="L176" s="3"/>
    </row>
    <row r="177" spans="1:12" ht="31.5">
      <c r="A177" s="46" t="s">
        <v>19</v>
      </c>
      <c r="B177" s="48" t="s">
        <v>237</v>
      </c>
      <c r="C177" s="48" t="s">
        <v>14</v>
      </c>
      <c r="D177" s="49">
        <f>'2016 год Приложение  5'!E138</f>
        <v>50</v>
      </c>
      <c r="E177" s="49">
        <f>'2016 год Приложение  5'!F138</f>
        <v>-50</v>
      </c>
      <c r="F177" s="49">
        <f>'2016 год Приложение  5'!G138</f>
        <v>0</v>
      </c>
      <c r="G177" s="30"/>
      <c r="H177" s="30"/>
      <c r="I177" s="30"/>
      <c r="J177" s="30"/>
      <c r="K177" s="3"/>
      <c r="L177" s="3"/>
    </row>
    <row r="178" spans="1:12" ht="31.5">
      <c r="A178" s="46" t="s">
        <v>186</v>
      </c>
      <c r="B178" s="48" t="s">
        <v>238</v>
      </c>
      <c r="C178" s="48"/>
      <c r="D178" s="49">
        <f>'2016 год Приложение  5'!E140</f>
        <v>250</v>
      </c>
      <c r="E178" s="49">
        <f>'2016 год Приложение  5'!F140</f>
        <v>0</v>
      </c>
      <c r="F178" s="49">
        <f>'2016 год Приложение  5'!G140</f>
        <v>250</v>
      </c>
      <c r="G178" s="30"/>
      <c r="H178" s="30"/>
      <c r="I178" s="30"/>
      <c r="J178" s="30"/>
      <c r="K178" s="3"/>
      <c r="L178" s="3"/>
    </row>
    <row r="179" spans="1:12" ht="31.5">
      <c r="A179" s="46" t="s">
        <v>19</v>
      </c>
      <c r="B179" s="48" t="s">
        <v>238</v>
      </c>
      <c r="C179" s="48" t="s">
        <v>14</v>
      </c>
      <c r="D179" s="49">
        <f>'2016 год Приложение  5'!E140</f>
        <v>250</v>
      </c>
      <c r="E179" s="49">
        <f>'2016 год Приложение  5'!F140</f>
        <v>0</v>
      </c>
      <c r="F179" s="49">
        <f>'2016 год Приложение  5'!G140</f>
        <v>250</v>
      </c>
      <c r="G179" s="30"/>
      <c r="H179" s="30"/>
      <c r="I179" s="30"/>
      <c r="J179" s="30"/>
      <c r="K179" s="3"/>
      <c r="L179" s="3"/>
    </row>
    <row r="180" spans="1:12" ht="47.25">
      <c r="A180" s="46" t="s">
        <v>187</v>
      </c>
      <c r="B180" s="48" t="s">
        <v>239</v>
      </c>
      <c r="C180" s="48"/>
      <c r="D180" s="49">
        <f>D181</f>
        <v>500</v>
      </c>
      <c r="E180" s="49">
        <f>E181</f>
        <v>-50</v>
      </c>
      <c r="F180" s="49">
        <f>F181</f>
        <v>450</v>
      </c>
      <c r="G180" s="30"/>
      <c r="H180" s="30"/>
      <c r="I180" s="30"/>
      <c r="J180" s="30"/>
      <c r="K180" s="3"/>
      <c r="L180" s="3"/>
    </row>
    <row r="181" spans="1:12" ht="31.5">
      <c r="A181" s="46" t="s">
        <v>19</v>
      </c>
      <c r="B181" s="48" t="s">
        <v>239</v>
      </c>
      <c r="C181" s="48" t="s">
        <v>14</v>
      </c>
      <c r="D181" s="49">
        <f>'2016 год Приложение  5'!E142</f>
        <v>500</v>
      </c>
      <c r="E181" s="49">
        <f>'2016 год Приложение  5'!F142</f>
        <v>-50</v>
      </c>
      <c r="F181" s="49">
        <f>'2016 год Приложение  5'!G142</f>
        <v>450</v>
      </c>
      <c r="G181" s="30"/>
      <c r="H181" s="30"/>
      <c r="I181" s="30"/>
      <c r="J181" s="30"/>
      <c r="K181" s="3"/>
      <c r="L181" s="3"/>
    </row>
    <row r="182" spans="1:12" ht="31.5">
      <c r="A182" s="12" t="s">
        <v>127</v>
      </c>
      <c r="B182" s="13" t="s">
        <v>240</v>
      </c>
      <c r="C182" s="13" t="s">
        <v>0</v>
      </c>
      <c r="D182" s="14">
        <f>D185+D183</f>
        <v>3074.8</v>
      </c>
      <c r="E182" s="14">
        <f>E185+E183</f>
        <v>2148.3</v>
      </c>
      <c r="F182" s="14">
        <f>F185+F183</f>
        <v>5223.1</v>
      </c>
      <c r="G182" s="30"/>
      <c r="H182" s="30"/>
      <c r="I182" s="30"/>
      <c r="J182" s="30"/>
      <c r="K182" s="3"/>
      <c r="L182" s="3"/>
    </row>
    <row r="183" spans="1:12" s="195" customFormat="1" ht="31.5">
      <c r="A183" s="27" t="s">
        <v>188</v>
      </c>
      <c r="B183" s="191" t="s">
        <v>423</v>
      </c>
      <c r="C183" s="40"/>
      <c r="D183" s="41"/>
      <c r="E183" s="41">
        <f>E184</f>
        <v>2148.3</v>
      </c>
      <c r="F183" s="41">
        <f>F184</f>
        <v>2148.3</v>
      </c>
      <c r="G183" s="193"/>
      <c r="H183" s="193"/>
      <c r="I183" s="193"/>
      <c r="J183" s="193"/>
      <c r="K183" s="194"/>
      <c r="L183" s="194"/>
    </row>
    <row r="184" spans="1:12" s="195" customFormat="1" ht="31.5">
      <c r="A184" s="46" t="s">
        <v>16</v>
      </c>
      <c r="B184" s="191" t="s">
        <v>423</v>
      </c>
      <c r="C184" s="40" t="s">
        <v>17</v>
      </c>
      <c r="D184" s="41"/>
      <c r="E184" s="41">
        <f>'2016 год Приложение  5'!F421</f>
        <v>2148.3</v>
      </c>
      <c r="F184" s="41">
        <f>'2016 год Приложение  5'!G421</f>
        <v>2148.3</v>
      </c>
      <c r="G184" s="193"/>
      <c r="H184" s="193"/>
      <c r="I184" s="193"/>
      <c r="J184" s="193"/>
      <c r="K184" s="194"/>
      <c r="L184" s="194"/>
    </row>
    <row r="185" spans="1:12" ht="31.5">
      <c r="A185" s="46" t="s">
        <v>428</v>
      </c>
      <c r="B185" s="48" t="s">
        <v>356</v>
      </c>
      <c r="C185" s="48"/>
      <c r="D185" s="49">
        <f>D186+D187</f>
        <v>3074.8</v>
      </c>
      <c r="E185" s="49">
        <f>E186+E187</f>
        <v>0</v>
      </c>
      <c r="F185" s="49">
        <f>F186+F187</f>
        <v>3074.8</v>
      </c>
      <c r="G185" s="30"/>
      <c r="H185" s="30"/>
      <c r="I185" s="30"/>
      <c r="J185" s="30"/>
      <c r="K185" s="3"/>
      <c r="L185" s="3"/>
    </row>
    <row r="186" spans="1:12" ht="31.5">
      <c r="A186" s="46" t="s">
        <v>19</v>
      </c>
      <c r="B186" s="48" t="s">
        <v>356</v>
      </c>
      <c r="C186" s="48" t="s">
        <v>14</v>
      </c>
      <c r="D186" s="49">
        <f>'2016 год Приложение  5'!E423</f>
        <v>3074.8</v>
      </c>
      <c r="E186" s="49">
        <f>'2016 год Приложение  5'!F423</f>
        <v>-2669.7999999999997</v>
      </c>
      <c r="F186" s="49">
        <f>D186+E186</f>
        <v>405.00000000000045</v>
      </c>
      <c r="G186" s="30"/>
      <c r="H186" s="30"/>
      <c r="I186" s="30"/>
      <c r="J186" s="30"/>
      <c r="K186" s="3"/>
      <c r="L186" s="3"/>
    </row>
    <row r="187" spans="1:12" ht="31.5">
      <c r="A187" s="46" t="s">
        <v>16</v>
      </c>
      <c r="B187" s="48" t="s">
        <v>356</v>
      </c>
      <c r="C187" s="48" t="s">
        <v>17</v>
      </c>
      <c r="D187" s="49"/>
      <c r="E187" s="49">
        <f>'2016 год Приложение  5'!F424</f>
        <v>2669.7999999999997</v>
      </c>
      <c r="F187" s="49">
        <f>D187+E187</f>
        <v>2669.7999999999997</v>
      </c>
      <c r="G187" s="30"/>
      <c r="H187" s="30"/>
      <c r="I187" s="30"/>
      <c r="J187" s="30"/>
      <c r="K187" s="3"/>
      <c r="L187" s="3"/>
    </row>
    <row r="188" spans="1:12" ht="31.5">
      <c r="A188" s="12" t="s">
        <v>119</v>
      </c>
      <c r="B188" s="13" t="s">
        <v>228</v>
      </c>
      <c r="C188" s="13" t="s">
        <v>0</v>
      </c>
      <c r="D188" s="14">
        <f>D189+D193</f>
        <v>58668.5</v>
      </c>
      <c r="E188" s="14">
        <f>E189+E193</f>
        <v>0</v>
      </c>
      <c r="F188" s="14">
        <f>F189+F193</f>
        <v>58668.5</v>
      </c>
      <c r="G188" s="30"/>
      <c r="H188" s="30"/>
      <c r="I188" s="30"/>
      <c r="J188" s="30"/>
      <c r="K188" s="3"/>
      <c r="L188" s="3"/>
    </row>
    <row r="189" spans="1:12" ht="31.5">
      <c r="A189" s="46" t="s">
        <v>20</v>
      </c>
      <c r="B189" s="48" t="s">
        <v>229</v>
      </c>
      <c r="C189" s="48"/>
      <c r="D189" s="49">
        <f>D190+D191+D192</f>
        <v>30516.899999999998</v>
      </c>
      <c r="E189" s="49">
        <f>E190+E191+E192</f>
        <v>-72.40000000000003</v>
      </c>
      <c r="F189" s="49">
        <f>F190+F191+F192</f>
        <v>30444.5</v>
      </c>
      <c r="G189" s="30"/>
      <c r="H189" s="30"/>
      <c r="I189" s="30"/>
      <c r="J189" s="30"/>
      <c r="K189" s="3"/>
      <c r="L189" s="3"/>
    </row>
    <row r="190" spans="1:12" ht="78.75">
      <c r="A190" s="46" t="s">
        <v>21</v>
      </c>
      <c r="B190" s="48" t="s">
        <v>229</v>
      </c>
      <c r="C190" s="48" t="s">
        <v>22</v>
      </c>
      <c r="D190" s="49">
        <f>'2016 год Приложение  5'!E427</f>
        <v>26291.1</v>
      </c>
      <c r="E190" s="49">
        <f>'2016 год Приложение  5'!F427</f>
        <v>-391.70000000000005</v>
      </c>
      <c r="F190" s="49">
        <f>'2016 год Приложение  5'!G427</f>
        <v>25899.399999999998</v>
      </c>
      <c r="G190" s="30"/>
      <c r="H190" s="30"/>
      <c r="I190" s="30"/>
      <c r="J190" s="30"/>
      <c r="K190" s="3"/>
      <c r="L190" s="3"/>
    </row>
    <row r="191" spans="1:12" ht="31.5">
      <c r="A191" s="46" t="s">
        <v>19</v>
      </c>
      <c r="B191" s="48" t="s">
        <v>229</v>
      </c>
      <c r="C191" s="48" t="s">
        <v>14</v>
      </c>
      <c r="D191" s="49">
        <f>'2016 год Приложение  5'!E428</f>
        <v>4105.3</v>
      </c>
      <c r="E191" s="49">
        <f>'2016 год Приложение  5'!F428</f>
        <v>319.3</v>
      </c>
      <c r="F191" s="49">
        <f>'2016 год Приложение  5'!G428</f>
        <v>4424.6</v>
      </c>
      <c r="G191" s="30"/>
      <c r="H191" s="30"/>
      <c r="I191" s="30"/>
      <c r="J191" s="30"/>
      <c r="K191" s="3"/>
      <c r="L191" s="3"/>
    </row>
    <row r="192" spans="1:12" ht="15.75">
      <c r="A192" s="92" t="s">
        <v>15</v>
      </c>
      <c r="B192" s="48" t="s">
        <v>229</v>
      </c>
      <c r="C192" s="48" t="s">
        <v>18</v>
      </c>
      <c r="D192" s="49">
        <f>'2016 год Приложение  5'!E429</f>
        <v>120.5</v>
      </c>
      <c r="E192" s="49">
        <f>'2016 год Приложение  5'!F429</f>
        <v>0</v>
      </c>
      <c r="F192" s="49">
        <f>'2016 год Приложение  5'!G429</f>
        <v>120.5</v>
      </c>
      <c r="G192" s="30"/>
      <c r="H192" s="30"/>
      <c r="I192" s="30"/>
      <c r="J192" s="30"/>
      <c r="K192" s="3"/>
      <c r="L192" s="3"/>
    </row>
    <row r="193" spans="1:12" ht="31.5">
      <c r="A193" s="46" t="s">
        <v>88</v>
      </c>
      <c r="B193" s="48" t="s">
        <v>230</v>
      </c>
      <c r="C193" s="48"/>
      <c r="D193" s="49">
        <f>D194+D195+D196</f>
        <v>28151.600000000002</v>
      </c>
      <c r="E193" s="49">
        <f>E194+E195+E196</f>
        <v>72.4</v>
      </c>
      <c r="F193" s="49">
        <f>F194+F195+F196</f>
        <v>28224.000000000004</v>
      </c>
      <c r="G193" s="30"/>
      <c r="H193" s="30"/>
      <c r="I193" s="30"/>
      <c r="J193" s="30"/>
      <c r="K193" s="3"/>
      <c r="L193" s="3"/>
    </row>
    <row r="194" spans="1:12" ht="78.75">
      <c r="A194" s="46" t="s">
        <v>21</v>
      </c>
      <c r="B194" s="48" t="s">
        <v>230</v>
      </c>
      <c r="C194" s="48" t="s">
        <v>22</v>
      </c>
      <c r="D194" s="49">
        <f>'2016 год Приложение  5'!E431</f>
        <v>26643.4</v>
      </c>
      <c r="E194" s="49">
        <f>'2016 год Приложение  5'!F431</f>
        <v>72.4</v>
      </c>
      <c r="F194" s="49">
        <f>'2016 год Приложение  5'!G431</f>
        <v>26715.800000000003</v>
      </c>
      <c r="G194" s="30"/>
      <c r="H194" s="30"/>
      <c r="I194" s="30"/>
      <c r="J194" s="30"/>
      <c r="K194" s="3"/>
      <c r="L194" s="3"/>
    </row>
    <row r="195" spans="1:12" ht="31.5">
      <c r="A195" s="46" t="s">
        <v>19</v>
      </c>
      <c r="B195" s="48" t="s">
        <v>230</v>
      </c>
      <c r="C195" s="48" t="s">
        <v>14</v>
      </c>
      <c r="D195" s="49">
        <f>'2016 год Приложение  5'!E432</f>
        <v>1507.5</v>
      </c>
      <c r="E195" s="49">
        <f>'2016 год Приложение  5'!F432</f>
        <v>0</v>
      </c>
      <c r="F195" s="49">
        <f>'2016 год Приложение  5'!G432</f>
        <v>1507.5</v>
      </c>
      <c r="G195" s="30"/>
      <c r="H195" s="30"/>
      <c r="I195" s="30"/>
      <c r="J195" s="30"/>
      <c r="K195" s="3"/>
      <c r="L195" s="3"/>
    </row>
    <row r="196" spans="1:12" ht="15.75">
      <c r="A196" s="92" t="s">
        <v>15</v>
      </c>
      <c r="B196" s="48" t="s">
        <v>230</v>
      </c>
      <c r="C196" s="48" t="s">
        <v>18</v>
      </c>
      <c r="D196" s="49">
        <f>'2016 год Приложение  5'!E433</f>
        <v>0.7</v>
      </c>
      <c r="E196" s="49">
        <f>'2016 год Приложение  5'!F433</f>
        <v>0</v>
      </c>
      <c r="F196" s="49">
        <f>'2016 год Приложение  5'!G433</f>
        <v>0.7</v>
      </c>
      <c r="G196" s="30"/>
      <c r="H196" s="30"/>
      <c r="I196" s="30"/>
      <c r="J196" s="30"/>
      <c r="K196" s="3"/>
      <c r="L196" s="3"/>
    </row>
    <row r="197" spans="1:12" ht="31.5">
      <c r="A197" s="34" t="s">
        <v>128</v>
      </c>
      <c r="B197" s="35" t="s">
        <v>252</v>
      </c>
      <c r="C197" s="35" t="s">
        <v>0</v>
      </c>
      <c r="D197" s="36">
        <f>D198+D215+D217+D219+D221+D223+D226+D230+D204+D206+D200+D202+D211+D213+D209</f>
        <v>124330.60000000002</v>
      </c>
      <c r="E197" s="36">
        <f>E198+E215+E217+E219+E221+E223+E226+E230+E204+E206+E200+E202+E211+E213+E209</f>
        <v>2934.6</v>
      </c>
      <c r="F197" s="36">
        <f>F198+F215+F217+F219+F221+F223+F226+F230+F204+F206+F200+F202+F211+F213+F209</f>
        <v>127265.2</v>
      </c>
      <c r="G197" s="30"/>
      <c r="H197" s="30"/>
      <c r="I197" s="30"/>
      <c r="J197" s="30"/>
      <c r="K197" s="3"/>
      <c r="L197" s="3"/>
    </row>
    <row r="198" spans="1:12" ht="31.5">
      <c r="A198" s="46" t="s">
        <v>408</v>
      </c>
      <c r="B198" s="48" t="s">
        <v>251</v>
      </c>
      <c r="C198" s="48"/>
      <c r="D198" s="24">
        <f>D199</f>
        <v>27405</v>
      </c>
      <c r="E198" s="24">
        <f>E199</f>
        <v>472.1</v>
      </c>
      <c r="F198" s="24">
        <f>F199</f>
        <v>27877.1</v>
      </c>
      <c r="G198" s="30"/>
      <c r="H198" s="30"/>
      <c r="I198" s="30"/>
      <c r="J198" s="30"/>
      <c r="K198" s="3"/>
      <c r="L198" s="3"/>
    </row>
    <row r="199" spans="1:12" ht="31.5">
      <c r="A199" s="90" t="s">
        <v>16</v>
      </c>
      <c r="B199" s="48" t="s">
        <v>251</v>
      </c>
      <c r="C199" s="48" t="s">
        <v>17</v>
      </c>
      <c r="D199" s="24">
        <f>'2016 год Приложение  5'!E297</f>
        <v>27405</v>
      </c>
      <c r="E199" s="24">
        <f>'2016 год Приложение  5'!F297</f>
        <v>472.1</v>
      </c>
      <c r="F199" s="24">
        <f>'2016 год Приложение  5'!G297</f>
        <v>27877.1</v>
      </c>
      <c r="G199" s="30"/>
      <c r="H199" s="30"/>
      <c r="I199" s="30"/>
      <c r="J199" s="30"/>
      <c r="K199" s="3"/>
      <c r="L199" s="3"/>
    </row>
    <row r="200" spans="1:12" ht="31.5">
      <c r="A200" s="26" t="s">
        <v>391</v>
      </c>
      <c r="B200" s="48" t="s">
        <v>390</v>
      </c>
      <c r="C200" s="48"/>
      <c r="D200" s="24">
        <f>D201</f>
        <v>59.6</v>
      </c>
      <c r="E200" s="24">
        <f>E201</f>
        <v>60.4</v>
      </c>
      <c r="F200" s="24">
        <f>F201</f>
        <v>120</v>
      </c>
      <c r="G200" s="30"/>
      <c r="H200" s="30"/>
      <c r="I200" s="30"/>
      <c r="J200" s="30"/>
      <c r="K200" s="3"/>
      <c r="L200" s="3"/>
    </row>
    <row r="201" spans="1:12" ht="31.5">
      <c r="A201" s="89" t="s">
        <v>16</v>
      </c>
      <c r="B201" s="48" t="s">
        <v>390</v>
      </c>
      <c r="C201" s="48" t="s">
        <v>17</v>
      </c>
      <c r="D201" s="24">
        <f>'2016 год Приложение  5'!E299</f>
        <v>59.6</v>
      </c>
      <c r="E201" s="24">
        <f>'2016 год Приложение  5'!F299</f>
        <v>60.4</v>
      </c>
      <c r="F201" s="24">
        <f>D201+E201</f>
        <v>120</v>
      </c>
      <c r="G201" s="30"/>
      <c r="H201" s="30"/>
      <c r="I201" s="30"/>
      <c r="J201" s="30"/>
      <c r="K201" s="3"/>
      <c r="L201" s="3"/>
    </row>
    <row r="202" spans="1:12" ht="31.5">
      <c r="A202" s="26" t="s">
        <v>433</v>
      </c>
      <c r="B202" s="48" t="s">
        <v>434</v>
      </c>
      <c r="C202" s="48"/>
      <c r="D202" s="24">
        <f>D203</f>
        <v>0</v>
      </c>
      <c r="E202" s="24">
        <f>E203</f>
        <v>81.5</v>
      </c>
      <c r="F202" s="24">
        <f>F203</f>
        <v>81.5</v>
      </c>
      <c r="G202" s="30"/>
      <c r="H202" s="30"/>
      <c r="I202" s="30"/>
      <c r="J202" s="30"/>
      <c r="K202" s="3"/>
      <c r="L202" s="3"/>
    </row>
    <row r="203" spans="1:12" ht="31.5">
      <c r="A203" s="26" t="s">
        <v>16</v>
      </c>
      <c r="B203" s="48" t="s">
        <v>434</v>
      </c>
      <c r="C203" s="48" t="s">
        <v>17</v>
      </c>
      <c r="D203" s="24">
        <f>'2016 год Приложение  5'!E301</f>
        <v>0</v>
      </c>
      <c r="E203" s="24">
        <f>'2016 год Приложение  5'!F301</f>
        <v>81.5</v>
      </c>
      <c r="F203" s="24">
        <f>D203+E203</f>
        <v>81.5</v>
      </c>
      <c r="G203" s="30"/>
      <c r="H203" s="30"/>
      <c r="I203" s="30"/>
      <c r="J203" s="30"/>
      <c r="K203" s="3"/>
      <c r="L203" s="3"/>
    </row>
    <row r="204" spans="1:12" ht="47.25">
      <c r="A204" s="26" t="s">
        <v>380</v>
      </c>
      <c r="B204" s="48" t="s">
        <v>381</v>
      </c>
      <c r="C204" s="48"/>
      <c r="D204" s="24">
        <f>D205</f>
        <v>19.8</v>
      </c>
      <c r="E204" s="24">
        <f>'2016 год Приложение  5'!F302</f>
        <v>-2.5</v>
      </c>
      <c r="F204" s="24">
        <f>F205</f>
        <v>17.3</v>
      </c>
      <c r="G204" s="30"/>
      <c r="H204" s="30"/>
      <c r="I204" s="30"/>
      <c r="J204" s="30"/>
      <c r="K204" s="3"/>
      <c r="L204" s="3"/>
    </row>
    <row r="205" spans="1:12" ht="31.5">
      <c r="A205" s="26" t="s">
        <v>16</v>
      </c>
      <c r="B205" s="48" t="s">
        <v>381</v>
      </c>
      <c r="C205" s="48" t="s">
        <v>17</v>
      </c>
      <c r="D205" s="24">
        <f>'2016 год Приложение  5'!E303</f>
        <v>19.8</v>
      </c>
      <c r="E205" s="24">
        <f>'2016 год Приложение  5'!F303</f>
        <v>-2.5</v>
      </c>
      <c r="F205" s="24">
        <f>D205+E205</f>
        <v>17.3</v>
      </c>
      <c r="G205" s="30"/>
      <c r="H205" s="30"/>
      <c r="I205" s="30"/>
      <c r="J205" s="30"/>
      <c r="K205" s="3"/>
      <c r="L205" s="3"/>
    </row>
    <row r="206" spans="1:12" ht="31.5">
      <c r="A206" s="26" t="s">
        <v>389</v>
      </c>
      <c r="B206" s="48" t="s">
        <v>382</v>
      </c>
      <c r="C206" s="48"/>
      <c r="D206" s="24">
        <f>D207+D208</f>
        <v>185.9</v>
      </c>
      <c r="E206" s="24">
        <f>E207+E208</f>
        <v>-50</v>
      </c>
      <c r="F206" s="24">
        <f>F207+F208</f>
        <v>135.9</v>
      </c>
      <c r="G206" s="30"/>
      <c r="H206" s="30"/>
      <c r="I206" s="30"/>
      <c r="J206" s="30"/>
      <c r="K206" s="3"/>
      <c r="L206" s="3"/>
    </row>
    <row r="207" spans="1:12" ht="15.75">
      <c r="A207" s="26" t="s">
        <v>65</v>
      </c>
      <c r="B207" s="48" t="s">
        <v>382</v>
      </c>
      <c r="C207" s="48" t="s">
        <v>66</v>
      </c>
      <c r="D207" s="24">
        <f>'2016 год Приложение  5'!E305</f>
        <v>36.5</v>
      </c>
      <c r="E207" s="24">
        <f>'2016 год Приложение  5'!F305</f>
        <v>0</v>
      </c>
      <c r="F207" s="24">
        <f>D207+E207</f>
        <v>36.5</v>
      </c>
      <c r="G207" s="30"/>
      <c r="H207" s="30"/>
      <c r="I207" s="30"/>
      <c r="J207" s="30"/>
      <c r="K207" s="3"/>
      <c r="L207" s="3"/>
    </row>
    <row r="208" spans="1:12" ht="31.5">
      <c r="A208" s="26" t="s">
        <v>16</v>
      </c>
      <c r="B208" s="48" t="s">
        <v>382</v>
      </c>
      <c r="C208" s="48" t="s">
        <v>17</v>
      </c>
      <c r="D208" s="24">
        <f>'2016 год Приложение  5'!E306</f>
        <v>149.4</v>
      </c>
      <c r="E208" s="24">
        <f>'2016 год Приложение  5'!F306</f>
        <v>-50</v>
      </c>
      <c r="F208" s="24">
        <f>D208+E208</f>
        <v>99.4</v>
      </c>
      <c r="G208" s="30"/>
      <c r="H208" s="30"/>
      <c r="I208" s="30"/>
      <c r="J208" s="30"/>
      <c r="K208" s="3"/>
      <c r="L208" s="3"/>
    </row>
    <row r="209" spans="1:12" ht="31.5">
      <c r="A209" s="26" t="s">
        <v>361</v>
      </c>
      <c r="B209" s="48" t="s">
        <v>383</v>
      </c>
      <c r="C209" s="48"/>
      <c r="D209" s="24">
        <f>D210</f>
        <v>100.5</v>
      </c>
      <c r="E209" s="24">
        <f>E210</f>
        <v>0</v>
      </c>
      <c r="F209" s="24">
        <f>F210</f>
        <v>100.5</v>
      </c>
      <c r="G209" s="30"/>
      <c r="H209" s="30"/>
      <c r="I209" s="30"/>
      <c r="J209" s="30"/>
      <c r="K209" s="3"/>
      <c r="L209" s="3"/>
    </row>
    <row r="210" spans="1:12" ht="31.5">
      <c r="A210" s="26" t="s">
        <v>16</v>
      </c>
      <c r="B210" s="48" t="s">
        <v>383</v>
      </c>
      <c r="C210" s="48" t="s">
        <v>17</v>
      </c>
      <c r="D210" s="24">
        <f>'2016 год Приложение  5'!E307</f>
        <v>100.5</v>
      </c>
      <c r="E210" s="24">
        <f>'2016 год Приложение  5'!F307</f>
        <v>0</v>
      </c>
      <c r="F210" s="24">
        <f>D210+E210</f>
        <v>100.5</v>
      </c>
      <c r="G210" s="30"/>
      <c r="H210" s="30"/>
      <c r="I210" s="30"/>
      <c r="J210" s="30"/>
      <c r="K210" s="3"/>
      <c r="L210" s="3"/>
    </row>
    <row r="211" spans="1:12" ht="31.5">
      <c r="A211" s="26" t="s">
        <v>360</v>
      </c>
      <c r="B211" s="48" t="s">
        <v>435</v>
      </c>
      <c r="C211" s="48"/>
      <c r="D211" s="24">
        <f>D212</f>
        <v>0</v>
      </c>
      <c r="E211" s="24">
        <f>E212</f>
        <v>50</v>
      </c>
      <c r="F211" s="24">
        <f>F212</f>
        <v>50</v>
      </c>
      <c r="G211" s="30"/>
      <c r="H211" s="30"/>
      <c r="I211" s="30"/>
      <c r="J211" s="30"/>
      <c r="K211" s="3"/>
      <c r="L211" s="3"/>
    </row>
    <row r="212" spans="1:12" ht="31.5">
      <c r="A212" s="26" t="s">
        <v>16</v>
      </c>
      <c r="B212" s="48" t="s">
        <v>435</v>
      </c>
      <c r="C212" s="48" t="s">
        <v>17</v>
      </c>
      <c r="D212" s="24">
        <f>'2016 год Приложение  5'!E310</f>
        <v>0</v>
      </c>
      <c r="E212" s="24">
        <f>'2016 год Приложение  5'!F310</f>
        <v>50</v>
      </c>
      <c r="F212" s="24">
        <f>'2016 год Приложение  5'!G310</f>
        <v>50</v>
      </c>
      <c r="G212" s="30"/>
      <c r="H212" s="30"/>
      <c r="I212" s="30"/>
      <c r="J212" s="30"/>
      <c r="K212" s="3"/>
      <c r="L212" s="3"/>
    </row>
    <row r="213" spans="1:12" ht="31.5">
      <c r="A213" s="26" t="s">
        <v>360</v>
      </c>
      <c r="B213" s="48" t="s">
        <v>436</v>
      </c>
      <c r="C213" s="48"/>
      <c r="D213" s="24">
        <f>D214</f>
        <v>0</v>
      </c>
      <c r="E213" s="24">
        <f>E214</f>
        <v>50</v>
      </c>
      <c r="F213" s="24">
        <f>F214</f>
        <v>50</v>
      </c>
      <c r="G213" s="30"/>
      <c r="H213" s="30"/>
      <c r="I213" s="30"/>
      <c r="J213" s="30"/>
      <c r="K213" s="3"/>
      <c r="L213" s="3"/>
    </row>
    <row r="214" spans="1:12" ht="31.5">
      <c r="A214" s="26" t="s">
        <v>16</v>
      </c>
      <c r="B214" s="48" t="s">
        <v>436</v>
      </c>
      <c r="C214" s="48" t="s">
        <v>17</v>
      </c>
      <c r="D214" s="24">
        <f>'2016 год Приложение  5'!E312</f>
        <v>0</v>
      </c>
      <c r="E214" s="24">
        <f>'2016 год Приложение  5'!F312</f>
        <v>50</v>
      </c>
      <c r="F214" s="24">
        <f>'2016 год Приложение  5'!G312</f>
        <v>50</v>
      </c>
      <c r="G214" s="30"/>
      <c r="H214" s="30"/>
      <c r="I214" s="30"/>
      <c r="J214" s="30"/>
      <c r="K214" s="3"/>
      <c r="L214" s="3"/>
    </row>
    <row r="215" spans="1:12" ht="31.5">
      <c r="A215" s="46" t="s">
        <v>360</v>
      </c>
      <c r="B215" s="48" t="s">
        <v>358</v>
      </c>
      <c r="C215" s="48"/>
      <c r="D215" s="24">
        <f>D216</f>
        <v>149.4</v>
      </c>
      <c r="E215" s="24">
        <f>E216</f>
        <v>-50</v>
      </c>
      <c r="F215" s="24">
        <f>F216</f>
        <v>99.4</v>
      </c>
      <c r="G215" s="30"/>
      <c r="H215" s="30"/>
      <c r="I215" s="30"/>
      <c r="J215" s="30"/>
      <c r="K215" s="3"/>
      <c r="L215" s="3"/>
    </row>
    <row r="216" spans="1:12" ht="31.5">
      <c r="A216" s="90" t="s">
        <v>16</v>
      </c>
      <c r="B216" s="48" t="s">
        <v>358</v>
      </c>
      <c r="C216" s="48" t="s">
        <v>17</v>
      </c>
      <c r="D216" s="24">
        <f>'2016 год Приложение  5'!E314</f>
        <v>149.4</v>
      </c>
      <c r="E216" s="24">
        <f>'2016 год Приложение  5'!F314</f>
        <v>-50</v>
      </c>
      <c r="F216" s="24">
        <f>'2016 год Приложение  5'!G314</f>
        <v>99.4</v>
      </c>
      <c r="G216" s="30"/>
      <c r="H216" s="30"/>
      <c r="I216" s="30"/>
      <c r="J216" s="30"/>
      <c r="K216" s="3"/>
      <c r="L216" s="3"/>
    </row>
    <row r="217" spans="1:12" ht="31.5">
      <c r="A217" s="46" t="s">
        <v>361</v>
      </c>
      <c r="B217" s="48" t="s">
        <v>359</v>
      </c>
      <c r="C217" s="48"/>
      <c r="D217" s="24">
        <f>D218</f>
        <v>100.5</v>
      </c>
      <c r="E217" s="24">
        <f>E218</f>
        <v>0</v>
      </c>
      <c r="F217" s="24">
        <f>F218</f>
        <v>100.5</v>
      </c>
      <c r="G217" s="30"/>
      <c r="H217" s="30"/>
      <c r="I217" s="30"/>
      <c r="J217" s="30"/>
      <c r="K217" s="3"/>
      <c r="L217" s="3"/>
    </row>
    <row r="218" spans="1:12" ht="31.5">
      <c r="A218" s="90" t="s">
        <v>16</v>
      </c>
      <c r="B218" s="48" t="s">
        <v>359</v>
      </c>
      <c r="C218" s="48" t="s">
        <v>17</v>
      </c>
      <c r="D218" s="24">
        <f>'2016 год Приложение  5'!E316</f>
        <v>100.5</v>
      </c>
      <c r="E218" s="24">
        <f>'2016 год Приложение  5'!F316</f>
        <v>0</v>
      </c>
      <c r="F218" s="24">
        <f>'2016 год Приложение  5'!G316</f>
        <v>100.5</v>
      </c>
      <c r="G218" s="30"/>
      <c r="H218" s="30"/>
      <c r="I218" s="30"/>
      <c r="J218" s="30"/>
      <c r="K218" s="3"/>
      <c r="L218" s="3"/>
    </row>
    <row r="219" spans="1:12" ht="31.5">
      <c r="A219" s="46" t="s">
        <v>79</v>
      </c>
      <c r="B219" s="48" t="s">
        <v>253</v>
      </c>
      <c r="C219" s="48"/>
      <c r="D219" s="49">
        <f>D220</f>
        <v>43860.4</v>
      </c>
      <c r="E219" s="49">
        <f>E220</f>
        <v>809.6999999999999</v>
      </c>
      <c r="F219" s="49">
        <f>F220</f>
        <v>44670.1</v>
      </c>
      <c r="G219" s="30"/>
      <c r="H219" s="30"/>
      <c r="I219" s="30"/>
      <c r="J219" s="30"/>
      <c r="K219" s="3"/>
      <c r="L219" s="3"/>
    </row>
    <row r="220" spans="1:12" ht="31.5">
      <c r="A220" s="90" t="s">
        <v>16</v>
      </c>
      <c r="B220" s="48" t="s">
        <v>253</v>
      </c>
      <c r="C220" s="48" t="s">
        <v>17</v>
      </c>
      <c r="D220" s="24">
        <f>'2016 год Приложение  5'!E318</f>
        <v>43860.4</v>
      </c>
      <c r="E220" s="24">
        <f>'2016 год Приложение  5'!F318</f>
        <v>809.6999999999999</v>
      </c>
      <c r="F220" s="24">
        <f>'2016 год Приложение  5'!G318</f>
        <v>44670.1</v>
      </c>
      <c r="G220" s="30"/>
      <c r="H220" s="30"/>
      <c r="I220" s="30"/>
      <c r="J220" s="30"/>
      <c r="K220" s="3"/>
      <c r="L220" s="3"/>
    </row>
    <row r="221" spans="1:12" ht="47.25">
      <c r="A221" s="46" t="s">
        <v>78</v>
      </c>
      <c r="B221" s="48" t="s">
        <v>254</v>
      </c>
      <c r="C221" s="48"/>
      <c r="D221" s="49">
        <f>D222</f>
        <v>21710.4</v>
      </c>
      <c r="E221" s="49">
        <f>E222</f>
        <v>261.6</v>
      </c>
      <c r="F221" s="49">
        <f>F222</f>
        <v>21972</v>
      </c>
      <c r="G221" s="30"/>
      <c r="H221" s="30"/>
      <c r="I221" s="30"/>
      <c r="J221" s="30"/>
      <c r="K221" s="3"/>
      <c r="L221" s="3"/>
    </row>
    <row r="222" spans="1:12" ht="31.5">
      <c r="A222" s="169" t="s">
        <v>16</v>
      </c>
      <c r="B222" s="48" t="s">
        <v>254</v>
      </c>
      <c r="C222" s="48" t="s">
        <v>17</v>
      </c>
      <c r="D222" s="24">
        <f>'2016 год Приложение  5'!E320</f>
        <v>21710.4</v>
      </c>
      <c r="E222" s="24">
        <f>'2016 год Приложение  5'!F320</f>
        <v>261.6</v>
      </c>
      <c r="F222" s="24">
        <f>'2016 год Приложение  5'!G320</f>
        <v>21972</v>
      </c>
      <c r="G222" s="30"/>
      <c r="H222" s="30"/>
      <c r="I222" s="30"/>
      <c r="J222" s="30"/>
      <c r="K222" s="3"/>
      <c r="L222" s="3"/>
    </row>
    <row r="223" spans="1:12" ht="15.75">
      <c r="A223" s="46" t="s">
        <v>341</v>
      </c>
      <c r="B223" s="48" t="s">
        <v>342</v>
      </c>
      <c r="C223" s="48"/>
      <c r="D223" s="24">
        <f>'2016 год Приложение  5'!E321</f>
        <v>20</v>
      </c>
      <c r="E223" s="24">
        <f>'2016 год Приложение  5'!F321</f>
        <v>0</v>
      </c>
      <c r="F223" s="24">
        <f>'2016 год Приложение  5'!G321</f>
        <v>20</v>
      </c>
      <c r="G223" s="30"/>
      <c r="H223" s="30"/>
      <c r="I223" s="30"/>
      <c r="J223" s="30"/>
      <c r="K223" s="3"/>
      <c r="L223" s="3"/>
    </row>
    <row r="224" spans="1:12" ht="31.5">
      <c r="A224" s="65" t="s">
        <v>19</v>
      </c>
      <c r="B224" s="48" t="s">
        <v>342</v>
      </c>
      <c r="C224" s="48" t="s">
        <v>14</v>
      </c>
      <c r="D224" s="24">
        <f>'2016 год Приложение  5'!E322</f>
        <v>5</v>
      </c>
      <c r="E224" s="24">
        <f>'2016 год Приложение  5'!F322</f>
        <v>0</v>
      </c>
      <c r="F224" s="24">
        <f>'2016 год Приложение  5'!G322</f>
        <v>5</v>
      </c>
      <c r="G224" s="30"/>
      <c r="H224" s="30"/>
      <c r="I224" s="30"/>
      <c r="J224" s="30"/>
      <c r="K224" s="3"/>
      <c r="L224" s="3"/>
    </row>
    <row r="225" spans="1:12" ht="15.75">
      <c r="A225" s="90" t="s">
        <v>40</v>
      </c>
      <c r="B225" s="48" t="s">
        <v>342</v>
      </c>
      <c r="C225" s="48" t="s">
        <v>23</v>
      </c>
      <c r="D225" s="24">
        <f>'2016 год Приложение  5'!E323</f>
        <v>15</v>
      </c>
      <c r="E225" s="24">
        <f>'2016 год Приложение  5'!F323</f>
        <v>0</v>
      </c>
      <c r="F225" s="24">
        <f>'2016 год Приложение  5'!G323</f>
        <v>15</v>
      </c>
      <c r="G225" s="30"/>
      <c r="H225" s="30"/>
      <c r="I225" s="30"/>
      <c r="J225" s="30"/>
      <c r="K225" s="3"/>
      <c r="L225" s="3"/>
    </row>
    <row r="226" spans="1:12" ht="15.75">
      <c r="A226" s="46" t="s">
        <v>32</v>
      </c>
      <c r="B226" s="48" t="s">
        <v>255</v>
      </c>
      <c r="C226" s="48"/>
      <c r="D226" s="49">
        <f>D228+D227+D229</f>
        <v>7388.099999999999</v>
      </c>
      <c r="E226" s="49">
        <f>E228+E227+E229</f>
        <v>-318.1</v>
      </c>
      <c r="F226" s="49">
        <f>F228+F227+F229</f>
        <v>7069.999999999999</v>
      </c>
      <c r="G226" s="30"/>
      <c r="H226" s="30"/>
      <c r="I226" s="30"/>
      <c r="J226" s="30"/>
      <c r="K226" s="3"/>
      <c r="L226" s="3"/>
    </row>
    <row r="227" spans="1:12" ht="78.75">
      <c r="A227" s="26" t="s">
        <v>21</v>
      </c>
      <c r="B227" s="48" t="s">
        <v>255</v>
      </c>
      <c r="C227" s="48" t="s">
        <v>22</v>
      </c>
      <c r="D227" s="24">
        <f>'2016 год Приложение  5'!E325</f>
        <v>6401.4</v>
      </c>
      <c r="E227" s="24">
        <f>'2016 год Приложение  5'!F325</f>
        <v>-318.1</v>
      </c>
      <c r="F227" s="24">
        <f>'2016 год Приложение  5'!G325</f>
        <v>6083.299999999999</v>
      </c>
      <c r="G227" s="30"/>
      <c r="H227" s="30"/>
      <c r="I227" s="30"/>
      <c r="J227" s="30"/>
      <c r="K227" s="3"/>
      <c r="L227" s="3"/>
    </row>
    <row r="228" spans="1:12" ht="31.5">
      <c r="A228" s="65" t="s">
        <v>19</v>
      </c>
      <c r="B228" s="48" t="s">
        <v>255</v>
      </c>
      <c r="C228" s="48" t="s">
        <v>14</v>
      </c>
      <c r="D228" s="24">
        <f>'2016 год Приложение  5'!E326</f>
        <v>929.2</v>
      </c>
      <c r="E228" s="24">
        <f>'2016 год Приложение  5'!F326</f>
        <v>0</v>
      </c>
      <c r="F228" s="24">
        <f>'2016 год Приложение  5'!G326</f>
        <v>929.2</v>
      </c>
      <c r="G228" s="30"/>
      <c r="H228" s="30"/>
      <c r="I228" s="30"/>
      <c r="J228" s="30"/>
      <c r="K228" s="3"/>
      <c r="L228" s="3"/>
    </row>
    <row r="229" spans="1:12" ht="15.75">
      <c r="A229" s="65" t="s">
        <v>15</v>
      </c>
      <c r="B229" s="48" t="s">
        <v>255</v>
      </c>
      <c r="C229" s="48" t="s">
        <v>18</v>
      </c>
      <c r="D229" s="24">
        <f>'2016 год Приложение  5'!E327</f>
        <v>57.5</v>
      </c>
      <c r="E229" s="24">
        <f>'2016 год Приложение  5'!F327</f>
        <v>0</v>
      </c>
      <c r="F229" s="24">
        <f>'2016 год Приложение  5'!G327</f>
        <v>57.5</v>
      </c>
      <c r="G229" s="30"/>
      <c r="H229" s="30"/>
      <c r="I229" s="30"/>
      <c r="J229" s="30"/>
      <c r="K229" s="3"/>
      <c r="L229" s="3"/>
    </row>
    <row r="230" spans="1:12" ht="31.5">
      <c r="A230" s="46" t="s">
        <v>76</v>
      </c>
      <c r="B230" s="48" t="s">
        <v>256</v>
      </c>
      <c r="C230" s="48"/>
      <c r="D230" s="49">
        <f>D231+D232+D234+D233</f>
        <v>23331</v>
      </c>
      <c r="E230" s="49">
        <f>E231+E232+E234+E233</f>
        <v>1569.8999999999999</v>
      </c>
      <c r="F230" s="49">
        <f>F231+F232+F234+F233</f>
        <v>24900.899999999998</v>
      </c>
      <c r="G230" s="30"/>
      <c r="H230" s="30"/>
      <c r="I230" s="30"/>
      <c r="J230" s="30"/>
      <c r="K230" s="3"/>
      <c r="L230" s="3"/>
    </row>
    <row r="231" spans="1:12" ht="78.75">
      <c r="A231" s="26" t="s">
        <v>21</v>
      </c>
      <c r="B231" s="48" t="s">
        <v>256</v>
      </c>
      <c r="C231" s="48" t="s">
        <v>22</v>
      </c>
      <c r="D231" s="49">
        <f>'2016 год Приложение  5'!E329</f>
        <v>21909.8</v>
      </c>
      <c r="E231" s="49">
        <f>'2016 год Приложение  5'!F329</f>
        <v>1380.6</v>
      </c>
      <c r="F231" s="49">
        <f>'2016 год Приложение  5'!G329</f>
        <v>23290.399999999998</v>
      </c>
      <c r="G231" s="30"/>
      <c r="H231" s="30"/>
      <c r="I231" s="30"/>
      <c r="J231" s="30"/>
      <c r="K231" s="3"/>
      <c r="L231" s="3"/>
    </row>
    <row r="232" spans="1:12" ht="31.5">
      <c r="A232" s="65" t="s">
        <v>19</v>
      </c>
      <c r="B232" s="48" t="s">
        <v>256</v>
      </c>
      <c r="C232" s="48" t="s">
        <v>14</v>
      </c>
      <c r="D232" s="49">
        <f>'2016 год Приложение  5'!E330</f>
        <v>1218.1</v>
      </c>
      <c r="E232" s="49">
        <f>'2016 год Приложение  5'!F330</f>
        <v>-9.600000000000001</v>
      </c>
      <c r="F232" s="49">
        <f>'2016 год Приложение  5'!G330</f>
        <v>1208.5</v>
      </c>
      <c r="G232" s="30"/>
      <c r="H232" s="30"/>
      <c r="I232" s="30"/>
      <c r="J232" s="30"/>
      <c r="K232" s="3"/>
      <c r="L232" s="3"/>
    </row>
    <row r="233" spans="1:12" ht="15.75">
      <c r="A233" s="26" t="s">
        <v>40</v>
      </c>
      <c r="B233" s="48" t="s">
        <v>256</v>
      </c>
      <c r="C233" s="48" t="s">
        <v>23</v>
      </c>
      <c r="D233" s="49">
        <f>'2016 год Приложение  5'!E331</f>
        <v>186.2</v>
      </c>
      <c r="E233" s="49">
        <f>'2016 год Приложение  5'!F331</f>
        <v>-31.9</v>
      </c>
      <c r="F233" s="49">
        <f>'2016 год Приложение  5'!G331</f>
        <v>154.29999999999998</v>
      </c>
      <c r="G233" s="30"/>
      <c r="H233" s="30"/>
      <c r="I233" s="30"/>
      <c r="J233" s="30"/>
      <c r="K233" s="3"/>
      <c r="L233" s="3"/>
    </row>
    <row r="234" spans="1:12" ht="15.75">
      <c r="A234" s="65" t="s">
        <v>15</v>
      </c>
      <c r="B234" s="48" t="s">
        <v>256</v>
      </c>
      <c r="C234" s="48" t="s">
        <v>18</v>
      </c>
      <c r="D234" s="49">
        <f>'2016 год Приложение  5'!E332</f>
        <v>16.9</v>
      </c>
      <c r="E234" s="49">
        <f>'2016 год Приложение  5'!F332</f>
        <v>230.8</v>
      </c>
      <c r="F234" s="49">
        <f>'2016 год Приложение  5'!G332</f>
        <v>247.70000000000002</v>
      </c>
      <c r="G234" s="30"/>
      <c r="H234" s="30"/>
      <c r="I234" s="30"/>
      <c r="J234" s="30"/>
      <c r="K234" s="3"/>
      <c r="L234" s="3"/>
    </row>
    <row r="235" spans="1:12" ht="31.5">
      <c r="A235" s="34" t="s">
        <v>85</v>
      </c>
      <c r="B235" s="35" t="s">
        <v>257</v>
      </c>
      <c r="C235" s="35" t="s">
        <v>0</v>
      </c>
      <c r="D235" s="36">
        <f>D248+D246+D243+D239+D236+D241</f>
        <v>59149.899999999994</v>
      </c>
      <c r="E235" s="36">
        <f>E248+E246+E243+E239+E236+E241</f>
        <v>450</v>
      </c>
      <c r="F235" s="36">
        <f>F248+F246+F243+F239+F236+F241</f>
        <v>59599.899999999994</v>
      </c>
      <c r="G235" s="204"/>
      <c r="H235" s="30"/>
      <c r="I235" s="30"/>
      <c r="J235" s="30"/>
      <c r="K235" s="3"/>
      <c r="L235" s="3"/>
    </row>
    <row r="236" spans="1:12" ht="15.75">
      <c r="A236" s="46" t="s">
        <v>31</v>
      </c>
      <c r="B236" s="48" t="s">
        <v>258</v>
      </c>
      <c r="C236" s="48"/>
      <c r="D236" s="49">
        <f>D237+D238</f>
        <v>100</v>
      </c>
      <c r="E236" s="49">
        <f>E237+E238</f>
        <v>450</v>
      </c>
      <c r="F236" s="49">
        <f>F237+F238</f>
        <v>550</v>
      </c>
      <c r="G236" s="30"/>
      <c r="H236" s="30"/>
      <c r="I236" s="30"/>
      <c r="J236" s="30"/>
      <c r="K236" s="3"/>
      <c r="L236" s="3"/>
    </row>
    <row r="237" spans="1:12" ht="31.5">
      <c r="A237" s="26" t="s">
        <v>19</v>
      </c>
      <c r="B237" s="48" t="s">
        <v>258</v>
      </c>
      <c r="C237" s="48" t="s">
        <v>14</v>
      </c>
      <c r="D237" s="49">
        <f>'2016 год Приложение  5'!E145</f>
        <v>100</v>
      </c>
      <c r="E237" s="49">
        <f>'2016 год Приложение  5'!F145</f>
        <v>0</v>
      </c>
      <c r="F237" s="49">
        <f>'2016 год Приложение  5'!G145</f>
        <v>100</v>
      </c>
      <c r="G237" s="30"/>
      <c r="H237" s="30"/>
      <c r="I237" s="30"/>
      <c r="J237" s="30"/>
      <c r="K237" s="3"/>
      <c r="L237" s="3"/>
    </row>
    <row r="238" spans="1:12" ht="31.5">
      <c r="A238" s="66" t="s">
        <v>16</v>
      </c>
      <c r="B238" s="48" t="s">
        <v>258</v>
      </c>
      <c r="C238" s="48" t="s">
        <v>17</v>
      </c>
      <c r="D238" s="49">
        <f>'2016 год Приложение  5'!E146</f>
        <v>0</v>
      </c>
      <c r="E238" s="49">
        <f>'2016 год Приложение  5'!F146</f>
        <v>450</v>
      </c>
      <c r="F238" s="49">
        <f>D238+E238</f>
        <v>450</v>
      </c>
      <c r="G238" s="30"/>
      <c r="H238" s="30"/>
      <c r="I238" s="30"/>
      <c r="J238" s="30"/>
      <c r="K238" s="3"/>
      <c r="L238" s="3"/>
    </row>
    <row r="239" spans="1:12" ht="31.5">
      <c r="A239" s="46" t="s">
        <v>86</v>
      </c>
      <c r="B239" s="48" t="s">
        <v>259</v>
      </c>
      <c r="C239" s="48"/>
      <c r="D239" s="49">
        <f>D240</f>
        <v>16000</v>
      </c>
      <c r="E239" s="49">
        <f>E240</f>
        <v>0</v>
      </c>
      <c r="F239" s="49">
        <f>F240</f>
        <v>16000</v>
      </c>
      <c r="G239" s="30"/>
      <c r="H239" s="30"/>
      <c r="I239" s="30"/>
      <c r="J239" s="30"/>
      <c r="K239" s="3"/>
      <c r="L239" s="3"/>
    </row>
    <row r="240" spans="1:12" ht="31.5">
      <c r="A240" s="66" t="s">
        <v>16</v>
      </c>
      <c r="B240" s="48" t="s">
        <v>259</v>
      </c>
      <c r="C240" s="48" t="s">
        <v>17</v>
      </c>
      <c r="D240" s="49">
        <f>'2016 год Приложение  5'!E148</f>
        <v>16000</v>
      </c>
      <c r="E240" s="49">
        <f>'2016 год Приложение  5'!F148</f>
        <v>0</v>
      </c>
      <c r="F240" s="49">
        <f>'2016 год Приложение  5'!G148</f>
        <v>16000</v>
      </c>
      <c r="G240" s="30"/>
      <c r="H240" s="30"/>
      <c r="I240" s="30"/>
      <c r="J240" s="30"/>
      <c r="K240" s="3"/>
      <c r="L240" s="3"/>
    </row>
    <row r="241" spans="1:12" ht="47.25">
      <c r="A241" s="69" t="s">
        <v>87</v>
      </c>
      <c r="B241" s="48" t="s">
        <v>260</v>
      </c>
      <c r="C241" s="48"/>
      <c r="D241" s="49">
        <f>D242</f>
        <v>40564.2</v>
      </c>
      <c r="E241" s="49">
        <f>E242</f>
        <v>0</v>
      </c>
      <c r="F241" s="49">
        <f>F242</f>
        <v>40564.2</v>
      </c>
      <c r="G241" s="30"/>
      <c r="H241" s="30"/>
      <c r="I241" s="30"/>
      <c r="J241" s="30"/>
      <c r="K241" s="3"/>
      <c r="L241" s="3"/>
    </row>
    <row r="242" spans="1:12" ht="31.5">
      <c r="A242" s="69" t="s">
        <v>16</v>
      </c>
      <c r="B242" s="48" t="s">
        <v>260</v>
      </c>
      <c r="C242" s="48" t="s">
        <v>17</v>
      </c>
      <c r="D242" s="49">
        <f>'2016 год Приложение  5'!E150</f>
        <v>40564.2</v>
      </c>
      <c r="E242" s="49">
        <f>'2016 год Приложение  5'!F150</f>
        <v>0</v>
      </c>
      <c r="F242" s="49">
        <f>'2016 год Приложение  5'!G150</f>
        <v>40564.2</v>
      </c>
      <c r="G242" s="30"/>
      <c r="H242" s="30"/>
      <c r="I242" s="30"/>
      <c r="J242" s="30"/>
      <c r="K242" s="3"/>
      <c r="L242" s="3"/>
    </row>
    <row r="243" spans="1:12" ht="31.5">
      <c r="A243" s="67" t="s">
        <v>62</v>
      </c>
      <c r="B243" s="48" t="s">
        <v>261</v>
      </c>
      <c r="C243" s="48"/>
      <c r="D243" s="49">
        <f>D244+D245</f>
        <v>300.7</v>
      </c>
      <c r="E243" s="49">
        <f>E244+E245</f>
        <v>0</v>
      </c>
      <c r="F243" s="49">
        <f>F244+F245</f>
        <v>300.7</v>
      </c>
      <c r="G243" s="30"/>
      <c r="H243" s="30"/>
      <c r="I243" s="30"/>
      <c r="J243" s="30"/>
      <c r="K243" s="3"/>
      <c r="L243" s="3"/>
    </row>
    <row r="244" spans="1:12" ht="31.5">
      <c r="A244" s="67" t="s">
        <v>19</v>
      </c>
      <c r="B244" s="48" t="s">
        <v>261</v>
      </c>
      <c r="C244" s="48" t="s">
        <v>14</v>
      </c>
      <c r="D244" s="49">
        <f>'2016 год Приложение  5'!E152</f>
        <v>300.7</v>
      </c>
      <c r="E244" s="49">
        <f>'2016 год Приложение  5'!F152</f>
        <v>-300.7</v>
      </c>
      <c r="F244" s="49">
        <f>D244+E244</f>
        <v>0</v>
      </c>
      <c r="G244" s="30"/>
      <c r="H244" s="30"/>
      <c r="I244" s="30"/>
      <c r="J244" s="30"/>
      <c r="K244" s="3"/>
      <c r="L244" s="3"/>
    </row>
    <row r="245" spans="1:12" ht="31.5">
      <c r="A245" s="67" t="s">
        <v>16</v>
      </c>
      <c r="B245" s="48" t="s">
        <v>261</v>
      </c>
      <c r="C245" s="48" t="s">
        <v>17</v>
      </c>
      <c r="D245" s="49">
        <f>'2016 год Приложение  5'!E153</f>
        <v>0</v>
      </c>
      <c r="E245" s="49">
        <f>'2016 год Приложение  5'!F153</f>
        <v>300.7</v>
      </c>
      <c r="F245" s="49">
        <f>D245+E245</f>
        <v>300.7</v>
      </c>
      <c r="G245" s="30"/>
      <c r="H245" s="30"/>
      <c r="I245" s="30"/>
      <c r="J245" s="30"/>
      <c r="K245" s="3"/>
      <c r="L245" s="3"/>
    </row>
    <row r="246" spans="1:12" ht="31.5">
      <c r="A246" s="68" t="s">
        <v>63</v>
      </c>
      <c r="B246" s="48" t="s">
        <v>262</v>
      </c>
      <c r="C246" s="48"/>
      <c r="D246" s="49">
        <f>D247</f>
        <v>35</v>
      </c>
      <c r="E246" s="49">
        <f>E247</f>
        <v>0</v>
      </c>
      <c r="F246" s="49">
        <f>F247</f>
        <v>35</v>
      </c>
      <c r="G246" s="30"/>
      <c r="H246" s="30"/>
      <c r="I246" s="30"/>
      <c r="J246" s="30"/>
      <c r="K246" s="3"/>
      <c r="L246" s="3"/>
    </row>
    <row r="247" spans="1:12" ht="31.5">
      <c r="A247" s="26" t="s">
        <v>19</v>
      </c>
      <c r="B247" s="48" t="s">
        <v>262</v>
      </c>
      <c r="C247" s="48" t="s">
        <v>14</v>
      </c>
      <c r="D247" s="49">
        <f>'2016 год Приложение  5'!E155</f>
        <v>35</v>
      </c>
      <c r="E247" s="49">
        <f>'2016 год Приложение  5'!F155</f>
        <v>0</v>
      </c>
      <c r="F247" s="49">
        <f>'2016 год Приложение  5'!G155</f>
        <v>35</v>
      </c>
      <c r="G247" s="30"/>
      <c r="H247" s="30"/>
      <c r="I247" s="30"/>
      <c r="J247" s="30"/>
      <c r="K247" s="3"/>
      <c r="L247" s="3"/>
    </row>
    <row r="248" spans="1:12" ht="31.5">
      <c r="A248" s="67" t="s">
        <v>64</v>
      </c>
      <c r="B248" s="48" t="s">
        <v>263</v>
      </c>
      <c r="C248" s="48"/>
      <c r="D248" s="49">
        <f>D249</f>
        <v>2150</v>
      </c>
      <c r="E248" s="49">
        <f>E249</f>
        <v>0</v>
      </c>
      <c r="F248" s="49">
        <f>F249</f>
        <v>2150</v>
      </c>
      <c r="G248" s="30"/>
      <c r="H248" s="30"/>
      <c r="I248" s="30"/>
      <c r="J248" s="30"/>
      <c r="K248" s="3"/>
      <c r="L248" s="3"/>
    </row>
    <row r="249" spans="1:12" ht="31.5">
      <c r="A249" s="26" t="s">
        <v>19</v>
      </c>
      <c r="B249" s="48" t="s">
        <v>263</v>
      </c>
      <c r="C249" s="48" t="s">
        <v>14</v>
      </c>
      <c r="D249" s="49">
        <f>'2016 год Приложение  5'!E157</f>
        <v>2150</v>
      </c>
      <c r="E249" s="49">
        <f>'2016 год Приложение  5'!F157</f>
        <v>0</v>
      </c>
      <c r="F249" s="49">
        <f>'2016 год Приложение  5'!G157</f>
        <v>2150</v>
      </c>
      <c r="G249" s="30"/>
      <c r="H249" s="30"/>
      <c r="I249" s="30"/>
      <c r="J249" s="30"/>
      <c r="K249" s="3"/>
      <c r="L249" s="3"/>
    </row>
    <row r="250" spans="1:12" ht="31.5">
      <c r="A250" s="34" t="s">
        <v>140</v>
      </c>
      <c r="B250" s="35" t="s">
        <v>282</v>
      </c>
      <c r="C250" s="35" t="s">
        <v>0</v>
      </c>
      <c r="D250" s="36">
        <f>D251+D256+D269+D300+D311</f>
        <v>157543.39999999997</v>
      </c>
      <c r="E250" s="36">
        <f>E251+E256+E269+E300+E311</f>
        <v>597.5</v>
      </c>
      <c r="F250" s="36">
        <f>F251+F256+F269+F300+F311</f>
        <v>158140.9</v>
      </c>
      <c r="G250" s="30"/>
      <c r="H250" s="30"/>
      <c r="I250" s="30"/>
      <c r="J250" s="30"/>
      <c r="K250" s="3"/>
      <c r="L250" s="3"/>
    </row>
    <row r="251" spans="1:12" ht="47.25">
      <c r="A251" s="12" t="s">
        <v>130</v>
      </c>
      <c r="B251" s="13" t="s">
        <v>283</v>
      </c>
      <c r="C251" s="13" t="s">
        <v>0</v>
      </c>
      <c r="D251" s="14">
        <f>D252</f>
        <v>19107.399999999998</v>
      </c>
      <c r="E251" s="14">
        <f>E252</f>
        <v>0</v>
      </c>
      <c r="F251" s="14">
        <f>F252</f>
        <v>19107.399999999998</v>
      </c>
      <c r="G251" s="30"/>
      <c r="H251" s="30"/>
      <c r="I251" s="30"/>
      <c r="J251" s="30"/>
      <c r="K251" s="3"/>
      <c r="L251" s="3"/>
    </row>
    <row r="252" spans="1:12" ht="31.5">
      <c r="A252" s="91" t="s">
        <v>20</v>
      </c>
      <c r="B252" s="17" t="s">
        <v>284</v>
      </c>
      <c r="C252" s="25"/>
      <c r="D252" s="24">
        <f>SUM(D253:D255)</f>
        <v>19107.399999999998</v>
      </c>
      <c r="E252" s="24">
        <f>SUM(E253:E255)</f>
        <v>0</v>
      </c>
      <c r="F252" s="24">
        <f>SUM(F253:F255)</f>
        <v>19107.399999999998</v>
      </c>
      <c r="G252" s="30"/>
      <c r="H252" s="30"/>
      <c r="I252" s="30"/>
      <c r="J252" s="30"/>
      <c r="K252" s="3"/>
      <c r="L252" s="3"/>
    </row>
    <row r="253" spans="1:12" ht="78.75">
      <c r="A253" s="63" t="s">
        <v>21</v>
      </c>
      <c r="B253" s="17" t="s">
        <v>284</v>
      </c>
      <c r="C253" s="48" t="s">
        <v>22</v>
      </c>
      <c r="D253" s="24">
        <f>'2016 год Приложение  5'!E446</f>
        <v>17910</v>
      </c>
      <c r="E253" s="24">
        <f>'2016 год Приложение  5'!F446</f>
        <v>0</v>
      </c>
      <c r="F253" s="24">
        <f>'2016 год Приложение  5'!G446</f>
        <v>17910</v>
      </c>
      <c r="G253" s="30"/>
      <c r="H253" s="30"/>
      <c r="I253" s="30"/>
      <c r="J253" s="30"/>
      <c r="K253" s="3"/>
      <c r="L253" s="3"/>
    </row>
    <row r="254" spans="1:12" ht="31.5">
      <c r="A254" s="51" t="s">
        <v>19</v>
      </c>
      <c r="B254" s="17" t="s">
        <v>284</v>
      </c>
      <c r="C254" s="48" t="s">
        <v>14</v>
      </c>
      <c r="D254" s="24">
        <f>'2016 год Приложение  5'!E447</f>
        <v>1171.1</v>
      </c>
      <c r="E254" s="24">
        <f>'2016 год Приложение  5'!F447</f>
        <v>0</v>
      </c>
      <c r="F254" s="24">
        <f>'2016 год Приложение  5'!G447</f>
        <v>1171.1</v>
      </c>
      <c r="G254" s="30"/>
      <c r="H254" s="30"/>
      <c r="I254" s="30"/>
      <c r="J254" s="30"/>
      <c r="K254" s="3"/>
      <c r="L254" s="3"/>
    </row>
    <row r="255" spans="1:12" ht="15.75">
      <c r="A255" s="92" t="s">
        <v>15</v>
      </c>
      <c r="B255" s="17" t="s">
        <v>284</v>
      </c>
      <c r="C255" s="48" t="s">
        <v>18</v>
      </c>
      <c r="D255" s="24">
        <f>'2016 год Приложение  5'!E448</f>
        <v>26.3</v>
      </c>
      <c r="E255" s="24">
        <f>'2016 год Приложение  5'!F448</f>
        <v>0</v>
      </c>
      <c r="F255" s="24">
        <f>'2016 год Приложение  5'!G448</f>
        <v>26.3</v>
      </c>
      <c r="G255" s="30"/>
      <c r="H255" s="30"/>
      <c r="I255" s="30"/>
      <c r="J255" s="30"/>
      <c r="K255" s="3"/>
      <c r="L255" s="3"/>
    </row>
    <row r="256" spans="1:12" ht="31.5">
      <c r="A256" s="12" t="s">
        <v>131</v>
      </c>
      <c r="B256" s="13" t="s">
        <v>285</v>
      </c>
      <c r="C256" s="13" t="s">
        <v>0</v>
      </c>
      <c r="D256" s="14">
        <f>D257+D259+D261+D265</f>
        <v>22444</v>
      </c>
      <c r="E256" s="14">
        <f>E257+E259+E261+E265</f>
        <v>0</v>
      </c>
      <c r="F256" s="14">
        <f>F257+F259+F261+F265</f>
        <v>22444</v>
      </c>
      <c r="G256" s="30"/>
      <c r="H256" s="30"/>
      <c r="I256" s="30"/>
      <c r="J256" s="30"/>
      <c r="K256" s="3"/>
      <c r="L256" s="3"/>
    </row>
    <row r="257" spans="1:12" ht="47.25">
      <c r="A257" s="18" t="s">
        <v>92</v>
      </c>
      <c r="B257" s="17" t="s">
        <v>286</v>
      </c>
      <c r="C257" s="9"/>
      <c r="D257" s="10">
        <f>D258</f>
        <v>3400</v>
      </c>
      <c r="E257" s="10">
        <f>E258</f>
        <v>0</v>
      </c>
      <c r="F257" s="10">
        <f>F258</f>
        <v>3400</v>
      </c>
      <c r="G257" s="30"/>
      <c r="H257" s="30"/>
      <c r="I257" s="30"/>
      <c r="J257" s="30"/>
      <c r="K257" s="3"/>
      <c r="L257" s="3"/>
    </row>
    <row r="258" spans="1:12" ht="31.5">
      <c r="A258" s="51" t="s">
        <v>19</v>
      </c>
      <c r="B258" s="17" t="s">
        <v>286</v>
      </c>
      <c r="C258" s="48" t="s">
        <v>14</v>
      </c>
      <c r="D258" s="24">
        <f>'2016 год Приложение  5'!E356</f>
        <v>3400</v>
      </c>
      <c r="E258" s="24">
        <f>'2016 год Приложение  5'!F356</f>
        <v>0</v>
      </c>
      <c r="F258" s="24">
        <f>'2016 год Приложение  5'!G356</f>
        <v>3400</v>
      </c>
      <c r="G258" s="30"/>
      <c r="H258" s="30"/>
      <c r="I258" s="30"/>
      <c r="J258" s="30"/>
      <c r="K258" s="3"/>
      <c r="L258" s="3"/>
    </row>
    <row r="259" spans="1:12" ht="31.5">
      <c r="A259" s="64" t="s">
        <v>24</v>
      </c>
      <c r="B259" s="17" t="s">
        <v>287</v>
      </c>
      <c r="C259" s="25"/>
      <c r="D259" s="24">
        <f>D260</f>
        <v>300</v>
      </c>
      <c r="E259" s="24">
        <f>E260</f>
        <v>0</v>
      </c>
      <c r="F259" s="24">
        <f>F260</f>
        <v>300</v>
      </c>
      <c r="G259" s="30"/>
      <c r="H259" s="30"/>
      <c r="I259" s="30"/>
      <c r="J259" s="30"/>
      <c r="K259" s="3"/>
      <c r="L259" s="3"/>
    </row>
    <row r="260" spans="1:12" ht="31.5">
      <c r="A260" s="51" t="s">
        <v>19</v>
      </c>
      <c r="B260" s="17" t="s">
        <v>287</v>
      </c>
      <c r="C260" s="48" t="s">
        <v>14</v>
      </c>
      <c r="D260" s="24">
        <f>'2016 год Приложение  5'!E358</f>
        <v>300</v>
      </c>
      <c r="E260" s="24">
        <f>'2016 год Приложение  5'!F358</f>
        <v>0</v>
      </c>
      <c r="F260" s="24">
        <f>'2016 год Приложение  5'!G358</f>
        <v>300</v>
      </c>
      <c r="G260" s="30"/>
      <c r="H260" s="30"/>
      <c r="I260" s="30"/>
      <c r="J260" s="30"/>
      <c r="K260" s="3"/>
      <c r="L260" s="3"/>
    </row>
    <row r="261" spans="1:12" ht="31.5">
      <c r="A261" s="64" t="s">
        <v>20</v>
      </c>
      <c r="B261" s="17" t="s">
        <v>288</v>
      </c>
      <c r="C261" s="25"/>
      <c r="D261" s="24">
        <f>SUM(D262:D264)</f>
        <v>14359.1</v>
      </c>
      <c r="E261" s="24">
        <f>SUM(E262:E264)</f>
        <v>0</v>
      </c>
      <c r="F261" s="24">
        <f>SUM(F262:F264)</f>
        <v>14359.1</v>
      </c>
      <c r="G261" s="30"/>
      <c r="H261" s="30"/>
      <c r="I261" s="30"/>
      <c r="J261" s="30"/>
      <c r="K261" s="3"/>
      <c r="L261" s="3"/>
    </row>
    <row r="262" spans="1:12" ht="78.75">
      <c r="A262" s="63" t="s">
        <v>21</v>
      </c>
      <c r="B262" s="17" t="s">
        <v>288</v>
      </c>
      <c r="C262" s="48" t="s">
        <v>22</v>
      </c>
      <c r="D262" s="24">
        <f>'2016 год Приложение  5'!E360</f>
        <v>12354.6</v>
      </c>
      <c r="E262" s="24">
        <f>'2016 год Приложение  5'!F360</f>
        <v>0</v>
      </c>
      <c r="F262" s="24">
        <f>'2016 год Приложение  5'!G360</f>
        <v>12354.6</v>
      </c>
      <c r="G262" s="30"/>
      <c r="H262" s="30"/>
      <c r="I262" s="30"/>
      <c r="J262" s="30"/>
      <c r="K262" s="3"/>
      <c r="L262" s="3"/>
    </row>
    <row r="263" spans="1:12" ht="31.5">
      <c r="A263" s="51" t="s">
        <v>19</v>
      </c>
      <c r="B263" s="17" t="s">
        <v>288</v>
      </c>
      <c r="C263" s="48" t="s">
        <v>14</v>
      </c>
      <c r="D263" s="24">
        <f>'2016 год Приложение  5'!E361</f>
        <v>1989.5</v>
      </c>
      <c r="E263" s="24">
        <f>'2016 год Приложение  5'!F361</f>
        <v>0</v>
      </c>
      <c r="F263" s="24">
        <f>'2016 год Приложение  5'!G361</f>
        <v>1989.5</v>
      </c>
      <c r="G263" s="30"/>
      <c r="H263" s="30"/>
      <c r="I263" s="30"/>
      <c r="J263" s="30"/>
      <c r="K263" s="3"/>
      <c r="L263" s="3"/>
    </row>
    <row r="264" spans="1:12" ht="15.75">
      <c r="A264" s="88" t="s">
        <v>15</v>
      </c>
      <c r="B264" s="17" t="s">
        <v>288</v>
      </c>
      <c r="C264" s="48" t="s">
        <v>18</v>
      </c>
      <c r="D264" s="24">
        <f>'2016 год Приложение  5'!E362</f>
        <v>15</v>
      </c>
      <c r="E264" s="24">
        <f>'2016 год Приложение  5'!F362</f>
        <v>0</v>
      </c>
      <c r="F264" s="24">
        <f>'2016 год Приложение  5'!G362</f>
        <v>15</v>
      </c>
      <c r="G264" s="30"/>
      <c r="H264" s="30"/>
      <c r="I264" s="30"/>
      <c r="J264" s="30"/>
      <c r="K264" s="3"/>
      <c r="L264" s="3"/>
    </row>
    <row r="265" spans="1:12" ht="31.5">
      <c r="A265" s="64" t="s">
        <v>75</v>
      </c>
      <c r="B265" s="17" t="s">
        <v>289</v>
      </c>
      <c r="C265" s="25"/>
      <c r="D265" s="24">
        <f>D266+D267+D268</f>
        <v>4384.9</v>
      </c>
      <c r="E265" s="24">
        <f>E266+E267+E268</f>
        <v>0</v>
      </c>
      <c r="F265" s="24">
        <f>F266+F267+F268</f>
        <v>4384.9</v>
      </c>
      <c r="G265" s="30"/>
      <c r="H265" s="30"/>
      <c r="I265" s="30"/>
      <c r="J265" s="30"/>
      <c r="K265" s="3"/>
      <c r="L265" s="3"/>
    </row>
    <row r="266" spans="1:12" ht="78.75">
      <c r="A266" s="63" t="s">
        <v>21</v>
      </c>
      <c r="B266" s="17" t="s">
        <v>289</v>
      </c>
      <c r="C266" s="25" t="s">
        <v>22</v>
      </c>
      <c r="D266" s="24">
        <f>'2016 год Приложение  5'!E364</f>
        <v>0</v>
      </c>
      <c r="E266" s="24">
        <f>'2016 год Приложение  5'!F364</f>
        <v>242.1</v>
      </c>
      <c r="F266" s="24">
        <f>D266+E266</f>
        <v>242.1</v>
      </c>
      <c r="G266" s="30"/>
      <c r="H266" s="30"/>
      <c r="I266" s="30"/>
      <c r="J266" s="30"/>
      <c r="K266" s="3"/>
      <c r="L266" s="3"/>
    </row>
    <row r="267" spans="1:12" ht="31.5">
      <c r="A267" s="51" t="s">
        <v>19</v>
      </c>
      <c r="B267" s="17" t="s">
        <v>289</v>
      </c>
      <c r="C267" s="48" t="s">
        <v>14</v>
      </c>
      <c r="D267" s="24">
        <f>'2016 год Приложение  5'!E365</f>
        <v>2684.6</v>
      </c>
      <c r="E267" s="24">
        <f>'2016 год Приложение  5'!F365</f>
        <v>-242.1</v>
      </c>
      <c r="F267" s="24">
        <f>'2016 год Приложение  5'!G365</f>
        <v>2442.5</v>
      </c>
      <c r="G267" s="30"/>
      <c r="H267" s="30"/>
      <c r="I267" s="30"/>
      <c r="J267" s="30"/>
      <c r="K267" s="3"/>
      <c r="L267" s="3"/>
    </row>
    <row r="268" spans="1:12" ht="15.75">
      <c r="A268" s="88" t="s">
        <v>15</v>
      </c>
      <c r="B268" s="17" t="s">
        <v>289</v>
      </c>
      <c r="C268" s="48" t="s">
        <v>18</v>
      </c>
      <c r="D268" s="24">
        <f>'2016 год Приложение  5'!E366</f>
        <v>1700.3</v>
      </c>
      <c r="E268" s="24">
        <f>'2016 год Приложение  5'!F366</f>
        <v>0</v>
      </c>
      <c r="F268" s="24">
        <f>'2016 год Приложение  5'!G366</f>
        <v>1700.3</v>
      </c>
      <c r="G268" s="30"/>
      <c r="H268" s="30"/>
      <c r="I268" s="30"/>
      <c r="J268" s="30"/>
      <c r="K268" s="3"/>
      <c r="L268" s="3"/>
    </row>
    <row r="269" spans="1:12" ht="31.5">
      <c r="A269" s="12" t="s">
        <v>132</v>
      </c>
      <c r="B269" s="13" t="s">
        <v>290</v>
      </c>
      <c r="C269" s="13" t="s">
        <v>0</v>
      </c>
      <c r="D269" s="14">
        <f>D270+D272+D277+D284+D287+D290+D293+D296+D281</f>
        <v>109796.99999999999</v>
      </c>
      <c r="E269" s="14">
        <f>E270+E272+E277+E284+E287+E290+E293+E296+E281</f>
        <v>597.5</v>
      </c>
      <c r="F269" s="14">
        <f>F270+F272+F277+F284+F287+F290+F293+F296+F281</f>
        <v>110394.5</v>
      </c>
      <c r="G269" s="30"/>
      <c r="H269" s="30"/>
      <c r="I269" s="30"/>
      <c r="J269" s="30"/>
      <c r="K269" s="3"/>
      <c r="L269" s="3"/>
    </row>
    <row r="270" spans="1:12" ht="31.5">
      <c r="A270" s="18" t="s">
        <v>26</v>
      </c>
      <c r="B270" s="17" t="s">
        <v>291</v>
      </c>
      <c r="C270" s="9"/>
      <c r="D270" s="10">
        <f>D271</f>
        <v>200</v>
      </c>
      <c r="E270" s="10">
        <f>E271</f>
        <v>0</v>
      </c>
      <c r="F270" s="10">
        <f>F271</f>
        <v>200</v>
      </c>
      <c r="G270" s="30"/>
      <c r="H270" s="30"/>
      <c r="I270" s="30"/>
      <c r="J270" s="30"/>
      <c r="K270" s="3"/>
      <c r="L270" s="3"/>
    </row>
    <row r="271" spans="1:12" ht="31.5">
      <c r="A271" s="70" t="s">
        <v>19</v>
      </c>
      <c r="B271" s="17" t="s">
        <v>291</v>
      </c>
      <c r="C271" s="32" t="s">
        <v>14</v>
      </c>
      <c r="D271" s="41">
        <f>'2016 год Приложение  5'!E161</f>
        <v>200</v>
      </c>
      <c r="E271" s="41">
        <f>'2016 год Приложение  5'!F161</f>
        <v>0</v>
      </c>
      <c r="F271" s="41">
        <f>'2016 год Приложение  5'!G161</f>
        <v>200</v>
      </c>
      <c r="G271" s="30"/>
      <c r="H271" s="30"/>
      <c r="I271" s="30"/>
      <c r="J271" s="30"/>
      <c r="K271" s="3"/>
      <c r="L271" s="3"/>
    </row>
    <row r="272" spans="1:12" ht="31.5">
      <c r="A272" s="93" t="s">
        <v>20</v>
      </c>
      <c r="B272" s="17" t="s">
        <v>292</v>
      </c>
      <c r="C272" s="40"/>
      <c r="D272" s="41">
        <f>SUM(D273:D276)</f>
        <v>97535.4</v>
      </c>
      <c r="E272" s="41">
        <f>SUM(E273:E276)</f>
        <v>112.10000000000002</v>
      </c>
      <c r="F272" s="41">
        <f>SUM(F273:F276)</f>
        <v>97647.5</v>
      </c>
      <c r="G272" s="30"/>
      <c r="H272" s="30"/>
      <c r="I272" s="30"/>
      <c r="J272" s="30"/>
      <c r="K272" s="3"/>
      <c r="L272" s="3"/>
    </row>
    <row r="273" spans="1:12" ht="78.75">
      <c r="A273" s="80" t="s">
        <v>21</v>
      </c>
      <c r="B273" s="17" t="s">
        <v>292</v>
      </c>
      <c r="C273" s="32" t="s">
        <v>22</v>
      </c>
      <c r="D273" s="41">
        <f>'2016 год Приложение  5'!E163</f>
        <v>77928.8</v>
      </c>
      <c r="E273" s="41">
        <f>'2016 год Приложение  5'!F163</f>
        <v>350</v>
      </c>
      <c r="F273" s="41">
        <f>'2016 год Приложение  5'!G163</f>
        <v>78278.8</v>
      </c>
      <c r="G273" s="30"/>
      <c r="H273" s="30"/>
      <c r="I273" s="30"/>
      <c r="J273" s="30"/>
      <c r="K273" s="3"/>
      <c r="L273" s="3"/>
    </row>
    <row r="274" spans="1:12" ht="31.5">
      <c r="A274" s="94" t="s">
        <v>19</v>
      </c>
      <c r="B274" s="17" t="s">
        <v>292</v>
      </c>
      <c r="C274" s="32" t="s">
        <v>14</v>
      </c>
      <c r="D274" s="41">
        <f>'2016 год Приложение  5'!E164</f>
        <v>10140.4</v>
      </c>
      <c r="E274" s="41">
        <f>'2016 год Приложение  5'!F164</f>
        <v>162.1</v>
      </c>
      <c r="F274" s="41">
        <f>'2016 год Приложение  5'!G164</f>
        <v>10302.5</v>
      </c>
      <c r="G274" s="30"/>
      <c r="H274" s="30"/>
      <c r="I274" s="30"/>
      <c r="J274" s="30"/>
      <c r="K274" s="3"/>
      <c r="L274" s="3"/>
    </row>
    <row r="275" spans="1:12" ht="22.5" customHeight="1">
      <c r="A275" s="79" t="s">
        <v>117</v>
      </c>
      <c r="B275" s="17" t="s">
        <v>292</v>
      </c>
      <c r="C275" s="32" t="s">
        <v>23</v>
      </c>
      <c r="D275" s="41">
        <f>'2016 год Приложение  5'!E165</f>
        <v>8811.8</v>
      </c>
      <c r="E275" s="41">
        <f>'2016 год Приложение  5'!F165</f>
        <v>-400</v>
      </c>
      <c r="F275" s="41">
        <f>'2016 год Приложение  5'!G165</f>
        <v>8411.8</v>
      </c>
      <c r="G275" s="30"/>
      <c r="H275" s="30"/>
      <c r="I275" s="30"/>
      <c r="J275" s="30"/>
      <c r="K275" s="3"/>
      <c r="L275" s="3"/>
    </row>
    <row r="276" spans="1:12" ht="15.75">
      <c r="A276" s="95" t="s">
        <v>15</v>
      </c>
      <c r="B276" s="17" t="s">
        <v>292</v>
      </c>
      <c r="C276" s="32" t="s">
        <v>18</v>
      </c>
      <c r="D276" s="41">
        <f>'2016 год Приложение  5'!E166</f>
        <v>654.4</v>
      </c>
      <c r="E276" s="41">
        <f>'2016 год Приложение  5'!F166</f>
        <v>0</v>
      </c>
      <c r="F276" s="41">
        <f>'2016 год Приложение  5'!G166</f>
        <v>654.4</v>
      </c>
      <c r="G276" s="30"/>
      <c r="H276" s="30"/>
      <c r="I276" s="30"/>
      <c r="J276" s="30"/>
      <c r="K276" s="3"/>
      <c r="L276" s="3"/>
    </row>
    <row r="277" spans="1:12" ht="31.5">
      <c r="A277" s="18" t="s">
        <v>88</v>
      </c>
      <c r="B277" s="17" t="s">
        <v>293</v>
      </c>
      <c r="C277" s="9"/>
      <c r="D277" s="10">
        <f>D279+D278+D280</f>
        <v>10046.4</v>
      </c>
      <c r="E277" s="10">
        <f>E279+E278+E280</f>
        <v>285.4</v>
      </c>
      <c r="F277" s="10">
        <f>F279+F278+F280</f>
        <v>10331.8</v>
      </c>
      <c r="G277" s="30"/>
      <c r="H277" s="30"/>
      <c r="I277" s="30"/>
      <c r="J277" s="30"/>
      <c r="K277" s="3"/>
      <c r="L277" s="3"/>
    </row>
    <row r="278" spans="1:12" ht="83.25" customHeight="1">
      <c r="A278" s="70" t="s">
        <v>21</v>
      </c>
      <c r="B278" s="17" t="s">
        <v>293</v>
      </c>
      <c r="C278" s="32" t="s">
        <v>22</v>
      </c>
      <c r="D278" s="41">
        <f>'2016 год Приложение  5'!E168</f>
        <v>8295.3</v>
      </c>
      <c r="E278" s="41">
        <f>'2016 год Приложение  5'!F168</f>
        <v>0</v>
      </c>
      <c r="F278" s="41">
        <f>'2016 год Приложение  5'!G168</f>
        <v>8295.3</v>
      </c>
      <c r="G278" s="30"/>
      <c r="H278" s="30"/>
      <c r="I278" s="30"/>
      <c r="J278" s="30"/>
      <c r="K278" s="3"/>
      <c r="L278" s="3"/>
    </row>
    <row r="279" spans="1:12" ht="51" customHeight="1">
      <c r="A279" s="94" t="s">
        <v>19</v>
      </c>
      <c r="B279" s="17" t="s">
        <v>293</v>
      </c>
      <c r="C279" s="32" t="s">
        <v>14</v>
      </c>
      <c r="D279" s="41">
        <f>'2016 год Приложение  5'!E169</f>
        <v>1649.2</v>
      </c>
      <c r="E279" s="41">
        <f>'2016 год Приложение  5'!F169</f>
        <v>175.4</v>
      </c>
      <c r="F279" s="41">
        <f>'2016 год Приложение  5'!G169</f>
        <v>1824.6000000000001</v>
      </c>
      <c r="G279" s="30"/>
      <c r="H279" s="30"/>
      <c r="I279" s="30"/>
      <c r="J279" s="30"/>
      <c r="K279" s="3"/>
      <c r="L279" s="3"/>
    </row>
    <row r="280" spans="1:12" ht="18" customHeight="1">
      <c r="A280" s="18" t="s">
        <v>15</v>
      </c>
      <c r="B280" s="17" t="s">
        <v>293</v>
      </c>
      <c r="C280" s="32" t="s">
        <v>18</v>
      </c>
      <c r="D280" s="41">
        <f>'2016 год Приложение  5'!E170</f>
        <v>101.9</v>
      </c>
      <c r="E280" s="41">
        <f>'2016 год Приложение  5'!F170</f>
        <v>110</v>
      </c>
      <c r="F280" s="41">
        <f>D280+E280</f>
        <v>211.9</v>
      </c>
      <c r="G280" s="30"/>
      <c r="H280" s="30"/>
      <c r="I280" s="30"/>
      <c r="J280" s="30"/>
      <c r="K280" s="3"/>
      <c r="L280" s="3"/>
    </row>
    <row r="281" spans="1:12" ht="51" customHeight="1">
      <c r="A281" s="125" t="s">
        <v>349</v>
      </c>
      <c r="B281" s="32" t="s">
        <v>365</v>
      </c>
      <c r="C281" s="32"/>
      <c r="D281" s="41">
        <f>D282+D283</f>
        <v>39</v>
      </c>
      <c r="E281" s="41">
        <f>E282+E283</f>
        <v>0</v>
      </c>
      <c r="F281" s="41">
        <f>F282+F283</f>
        <v>39</v>
      </c>
      <c r="G281" s="30"/>
      <c r="H281" s="30"/>
      <c r="I281" s="30"/>
      <c r="J281" s="30"/>
      <c r="K281" s="3"/>
      <c r="L281" s="3"/>
    </row>
    <row r="282" spans="1:12" ht="60" customHeight="1">
      <c r="A282" s="50" t="s">
        <v>21</v>
      </c>
      <c r="B282" s="32" t="s">
        <v>365</v>
      </c>
      <c r="C282" s="32" t="s">
        <v>22</v>
      </c>
      <c r="D282" s="41">
        <f>'2016 год Приложение  5'!E172</f>
        <v>28</v>
      </c>
      <c r="E282" s="41">
        <f>'2016 год Приложение  5'!F172</f>
        <v>0</v>
      </c>
      <c r="F282" s="41">
        <f>'2016 год Приложение  5'!G172</f>
        <v>28</v>
      </c>
      <c r="G282" s="30"/>
      <c r="H282" s="30"/>
      <c r="I282" s="30"/>
      <c r="J282" s="30"/>
      <c r="K282" s="3"/>
      <c r="L282" s="3"/>
    </row>
    <row r="283" spans="1:12" ht="51" customHeight="1">
      <c r="A283" s="51" t="s">
        <v>19</v>
      </c>
      <c r="B283" s="32" t="s">
        <v>365</v>
      </c>
      <c r="C283" s="32" t="s">
        <v>14</v>
      </c>
      <c r="D283" s="41">
        <f>'2016 год Приложение  5'!E173</f>
        <v>11</v>
      </c>
      <c r="E283" s="41">
        <f>'2016 год Приложение  5'!F173</f>
        <v>0</v>
      </c>
      <c r="F283" s="41">
        <f>'2016 год Приложение  5'!G173</f>
        <v>11</v>
      </c>
      <c r="G283" s="30"/>
      <c r="H283" s="30"/>
      <c r="I283" s="30"/>
      <c r="J283" s="30"/>
      <c r="K283" s="3"/>
      <c r="L283" s="3"/>
    </row>
    <row r="284" spans="1:12" ht="206.25" customHeight="1">
      <c r="A284" s="43" t="s">
        <v>351</v>
      </c>
      <c r="B284" s="32" t="s">
        <v>303</v>
      </c>
      <c r="C284" s="40"/>
      <c r="D284" s="41">
        <f>D285+D286</f>
        <v>86.1</v>
      </c>
      <c r="E284" s="41">
        <f>E285+E286</f>
        <v>0</v>
      </c>
      <c r="F284" s="41">
        <f>F285+F286</f>
        <v>86.1</v>
      </c>
      <c r="G284" s="30"/>
      <c r="H284" s="30"/>
      <c r="I284" s="30"/>
      <c r="J284" s="30"/>
      <c r="K284" s="3"/>
      <c r="L284" s="3"/>
    </row>
    <row r="285" spans="1:12" ht="48.75" customHeight="1">
      <c r="A285" s="81" t="s">
        <v>21</v>
      </c>
      <c r="B285" s="32" t="s">
        <v>303</v>
      </c>
      <c r="C285" s="32" t="s">
        <v>22</v>
      </c>
      <c r="D285" s="41">
        <f>'2016 год Приложение  5'!E175</f>
        <v>83.8</v>
      </c>
      <c r="E285" s="41">
        <f>'2016 год Приложение  5'!F175</f>
        <v>0</v>
      </c>
      <c r="F285" s="41">
        <f>'2016 год Приложение  5'!G175</f>
        <v>83.8</v>
      </c>
      <c r="G285" s="159"/>
      <c r="H285" s="30"/>
      <c r="I285" s="30"/>
      <c r="J285" s="30"/>
      <c r="K285" s="3"/>
      <c r="L285" s="3"/>
    </row>
    <row r="286" spans="1:12" ht="65.25" customHeight="1">
      <c r="A286" s="94" t="s">
        <v>19</v>
      </c>
      <c r="B286" s="32" t="s">
        <v>303</v>
      </c>
      <c r="C286" s="32" t="s">
        <v>14</v>
      </c>
      <c r="D286" s="41">
        <f>'2016 год Приложение  5'!E176</f>
        <v>2.3</v>
      </c>
      <c r="E286" s="41">
        <f>'2016 год Приложение  5'!F176</f>
        <v>0</v>
      </c>
      <c r="F286" s="41">
        <f>'2016 год Приложение  5'!G176</f>
        <v>2.3</v>
      </c>
      <c r="G286" s="30"/>
      <c r="H286" s="30"/>
      <c r="I286" s="30"/>
      <c r="J286" s="30"/>
      <c r="K286" s="3"/>
      <c r="L286" s="3"/>
    </row>
    <row r="287" spans="1:12" ht="94.5">
      <c r="A287" s="44" t="s">
        <v>402</v>
      </c>
      <c r="B287" s="32" t="s">
        <v>304</v>
      </c>
      <c r="C287" s="40"/>
      <c r="D287" s="41">
        <f>D288+D289</f>
        <v>58.9</v>
      </c>
      <c r="E287" s="41">
        <f>E288+E289</f>
        <v>0</v>
      </c>
      <c r="F287" s="41">
        <f>F288+F289</f>
        <v>58.9</v>
      </c>
      <c r="G287" s="30"/>
      <c r="H287" s="30"/>
      <c r="I287" s="30"/>
      <c r="J287" s="30"/>
      <c r="K287" s="3"/>
      <c r="L287" s="3"/>
    </row>
    <row r="288" spans="1:12" ht="78.75">
      <c r="A288" s="81" t="s">
        <v>21</v>
      </c>
      <c r="B288" s="32" t="s">
        <v>304</v>
      </c>
      <c r="C288" s="32" t="s">
        <v>22</v>
      </c>
      <c r="D288" s="41">
        <f>'2016 год Приложение  5'!E178</f>
        <v>55.9</v>
      </c>
      <c r="E288" s="41">
        <f>'2016 год Приложение  5'!F178</f>
        <v>0</v>
      </c>
      <c r="F288" s="41">
        <f>'2016 год Приложение  5'!G178</f>
        <v>55.9</v>
      </c>
      <c r="G288" s="30"/>
      <c r="H288" s="30"/>
      <c r="I288" s="30"/>
      <c r="J288" s="30"/>
      <c r="K288" s="3"/>
      <c r="L288" s="3"/>
    </row>
    <row r="289" spans="1:10" ht="31.5">
      <c r="A289" s="94" t="s">
        <v>19</v>
      </c>
      <c r="B289" s="32" t="s">
        <v>304</v>
      </c>
      <c r="C289" s="32" t="s">
        <v>14</v>
      </c>
      <c r="D289" s="41">
        <f>'2016 год Приложение  5'!E179</f>
        <v>3</v>
      </c>
      <c r="E289" s="41">
        <f>'2016 год Приложение  5'!F179</f>
        <v>0</v>
      </c>
      <c r="F289" s="41">
        <f>'2016 год Приложение  5'!G179</f>
        <v>3</v>
      </c>
      <c r="G289" s="160"/>
      <c r="H289" s="30"/>
      <c r="I289" s="30"/>
      <c r="J289" s="31"/>
    </row>
    <row r="290" spans="1:10" ht="172.5" customHeight="1">
      <c r="A290" s="45" t="s">
        <v>350</v>
      </c>
      <c r="B290" s="48" t="s">
        <v>305</v>
      </c>
      <c r="C290" s="40"/>
      <c r="D290" s="41">
        <f>D291+D292</f>
        <v>572.3</v>
      </c>
      <c r="E290" s="41">
        <f>E291+E292</f>
        <v>0</v>
      </c>
      <c r="F290" s="41">
        <f>F291+F292</f>
        <v>572.3</v>
      </c>
      <c r="G290" s="31"/>
      <c r="H290" s="31"/>
      <c r="I290" s="30"/>
      <c r="J290" s="31"/>
    </row>
    <row r="291" spans="1:10" ht="78.75">
      <c r="A291" s="81" t="s">
        <v>21</v>
      </c>
      <c r="B291" s="48" t="s">
        <v>305</v>
      </c>
      <c r="C291" s="32" t="s">
        <v>22</v>
      </c>
      <c r="D291" s="41">
        <f>'2016 год Приложение  5'!E181</f>
        <v>559.3</v>
      </c>
      <c r="E291" s="41">
        <f>'2016 год Приложение  5'!F181</f>
        <v>0</v>
      </c>
      <c r="F291" s="41">
        <f>'2016 год Приложение  5'!G181</f>
        <v>559.3</v>
      </c>
      <c r="G291" s="31"/>
      <c r="H291" s="31"/>
      <c r="I291" s="30"/>
      <c r="J291" s="31"/>
    </row>
    <row r="292" spans="1:10" ht="31.5">
      <c r="A292" s="94" t="s">
        <v>19</v>
      </c>
      <c r="B292" s="48" t="s">
        <v>305</v>
      </c>
      <c r="C292" s="32" t="s">
        <v>14</v>
      </c>
      <c r="D292" s="41">
        <f>'2016 год Приложение  5'!E182</f>
        <v>13</v>
      </c>
      <c r="E292" s="41">
        <f>'2016 год Приложение  5'!F182</f>
        <v>0</v>
      </c>
      <c r="F292" s="41">
        <f>'2016 год Приложение  5'!G182</f>
        <v>13</v>
      </c>
      <c r="G292" s="31"/>
      <c r="H292" s="31"/>
      <c r="I292" s="30"/>
      <c r="J292" s="31"/>
    </row>
    <row r="293" spans="1:10" ht="78.75">
      <c r="A293" s="27" t="s">
        <v>401</v>
      </c>
      <c r="B293" s="32" t="s">
        <v>306</v>
      </c>
      <c r="C293" s="40"/>
      <c r="D293" s="42">
        <f>D294+D295</f>
        <v>58.9</v>
      </c>
      <c r="E293" s="42">
        <f>E294+E295</f>
        <v>0</v>
      </c>
      <c r="F293" s="42">
        <f>F294+F295</f>
        <v>58.9</v>
      </c>
      <c r="G293" s="31"/>
      <c r="H293" s="31"/>
      <c r="I293" s="30"/>
      <c r="J293" s="31"/>
    </row>
    <row r="294" spans="1:10" ht="78.75">
      <c r="A294" s="81" t="s">
        <v>21</v>
      </c>
      <c r="B294" s="32" t="s">
        <v>306</v>
      </c>
      <c r="C294" s="32" t="s">
        <v>22</v>
      </c>
      <c r="D294" s="41">
        <f>'2016 год Приложение  5'!E184</f>
        <v>55.9</v>
      </c>
      <c r="E294" s="41">
        <f>'2016 год Приложение  5'!F184</f>
        <v>0</v>
      </c>
      <c r="F294" s="41">
        <f>'2016 год Приложение  5'!G184</f>
        <v>55.9</v>
      </c>
      <c r="G294" s="31"/>
      <c r="H294" s="31"/>
      <c r="I294" s="30"/>
      <c r="J294" s="31"/>
    </row>
    <row r="295" spans="1:10" ht="31.5">
      <c r="A295" s="94" t="s">
        <v>19</v>
      </c>
      <c r="B295" s="32" t="s">
        <v>306</v>
      </c>
      <c r="C295" s="32" t="s">
        <v>14</v>
      </c>
      <c r="D295" s="41">
        <f>'2016 год Приложение  5'!E185</f>
        <v>3</v>
      </c>
      <c r="E295" s="41">
        <f>'2016 год Приложение  5'!F185</f>
        <v>0</v>
      </c>
      <c r="F295" s="41">
        <f>'2016 год Приложение  5'!G185</f>
        <v>3</v>
      </c>
      <c r="G295" s="31"/>
      <c r="H295" s="31"/>
      <c r="I295" s="30"/>
      <c r="J295" s="31"/>
    </row>
    <row r="296" spans="1:12" ht="31.5">
      <c r="A296" s="51" t="s">
        <v>75</v>
      </c>
      <c r="B296" s="17" t="s">
        <v>294</v>
      </c>
      <c r="C296" s="48"/>
      <c r="D296" s="10">
        <f>D297+D299+D298</f>
        <v>1200</v>
      </c>
      <c r="E296" s="10">
        <f>E297+E299+E298</f>
        <v>200</v>
      </c>
      <c r="F296" s="10">
        <f>F297+F299+F298</f>
        <v>1400</v>
      </c>
      <c r="G296" s="30"/>
      <c r="H296" s="30"/>
      <c r="I296" s="30"/>
      <c r="J296" s="30"/>
      <c r="K296" s="3"/>
      <c r="L296" s="3"/>
    </row>
    <row r="297" spans="1:12" ht="31.5">
      <c r="A297" s="70" t="s">
        <v>19</v>
      </c>
      <c r="B297" s="17" t="s">
        <v>294</v>
      </c>
      <c r="C297" s="32" t="s">
        <v>14</v>
      </c>
      <c r="D297" s="41">
        <f>'2016 год Приложение  5'!E187</f>
        <v>1010.5</v>
      </c>
      <c r="E297" s="41">
        <f>'2016 год Приложение  5'!F187</f>
        <v>150</v>
      </c>
      <c r="F297" s="41">
        <f>'2016 год Приложение  5'!G187</f>
        <v>1160.5</v>
      </c>
      <c r="G297" s="30"/>
      <c r="H297" s="30"/>
      <c r="I297" s="30"/>
      <c r="J297" s="30"/>
      <c r="K297" s="3"/>
      <c r="L297" s="3"/>
    </row>
    <row r="298" spans="1:12" ht="15.75">
      <c r="A298" s="79" t="s">
        <v>117</v>
      </c>
      <c r="B298" s="17" t="s">
        <v>294</v>
      </c>
      <c r="C298" s="32" t="s">
        <v>23</v>
      </c>
      <c r="D298" s="41">
        <f>'2016 год Приложение  5'!E188</f>
        <v>0</v>
      </c>
      <c r="E298" s="41">
        <f>'2016 год Приложение  5'!F188</f>
        <v>50</v>
      </c>
      <c r="F298" s="41">
        <f>'2016 год Приложение  5'!G188</f>
        <v>50</v>
      </c>
      <c r="G298" s="30"/>
      <c r="H298" s="30"/>
      <c r="I298" s="30"/>
      <c r="J298" s="30"/>
      <c r="K298" s="3"/>
      <c r="L298" s="3"/>
    </row>
    <row r="299" spans="1:12" ht="15.75">
      <c r="A299" s="95" t="s">
        <v>15</v>
      </c>
      <c r="B299" s="17" t="s">
        <v>294</v>
      </c>
      <c r="C299" s="32" t="s">
        <v>18</v>
      </c>
      <c r="D299" s="41">
        <f>'2016 год Приложение  5'!E189</f>
        <v>189.5</v>
      </c>
      <c r="E299" s="41">
        <f>'2016 год Приложение  5'!F189</f>
        <v>0</v>
      </c>
      <c r="F299" s="41">
        <f>'2016 год Приложение  5'!G189</f>
        <v>189.5</v>
      </c>
      <c r="G299" s="30"/>
      <c r="H299" s="30"/>
      <c r="I299" s="30"/>
      <c r="J299" s="30"/>
      <c r="K299" s="3"/>
      <c r="L299" s="3"/>
    </row>
    <row r="300" spans="1:10" ht="15.75">
      <c r="A300" s="12" t="s">
        <v>121</v>
      </c>
      <c r="B300" s="13" t="s">
        <v>295</v>
      </c>
      <c r="C300" s="13" t="s">
        <v>0</v>
      </c>
      <c r="D300" s="14">
        <f>D301+D303+D305+D307+D309</f>
        <v>6190</v>
      </c>
      <c r="E300" s="14">
        <f>E301+E303+E305+E307+E309</f>
        <v>0</v>
      </c>
      <c r="F300" s="14">
        <f>F301+F303+F305+F307+F309</f>
        <v>6190</v>
      </c>
      <c r="G300" s="31"/>
      <c r="H300" s="31"/>
      <c r="I300" s="30"/>
      <c r="J300" s="31"/>
    </row>
    <row r="301" spans="1:10" ht="47.25">
      <c r="A301" s="18" t="s">
        <v>27</v>
      </c>
      <c r="B301" s="17" t="s">
        <v>296</v>
      </c>
      <c r="C301" s="9"/>
      <c r="D301" s="10">
        <f>D302</f>
        <v>30</v>
      </c>
      <c r="E301" s="10">
        <f>E302</f>
        <v>0</v>
      </c>
      <c r="F301" s="10">
        <f>F302</f>
        <v>30</v>
      </c>
      <c r="G301" s="31"/>
      <c r="H301" s="31"/>
      <c r="I301" s="30"/>
      <c r="J301" s="31"/>
    </row>
    <row r="302" spans="1:10" ht="31.5">
      <c r="A302" s="70" t="s">
        <v>19</v>
      </c>
      <c r="B302" s="17" t="s">
        <v>296</v>
      </c>
      <c r="C302" s="32" t="s">
        <v>14</v>
      </c>
      <c r="D302" s="41">
        <f>'2016 год Приложение  5'!E192</f>
        <v>30</v>
      </c>
      <c r="E302" s="41">
        <f>'2016 год Приложение  5'!F192</f>
        <v>0</v>
      </c>
      <c r="F302" s="41">
        <f>'2016 год Приложение  5'!G192</f>
        <v>30</v>
      </c>
      <c r="G302" s="31"/>
      <c r="H302" s="31"/>
      <c r="I302" s="30"/>
      <c r="J302" s="31"/>
    </row>
    <row r="303" spans="1:10" ht="31.5">
      <c r="A303" s="82" t="s">
        <v>84</v>
      </c>
      <c r="B303" s="17" t="s">
        <v>297</v>
      </c>
      <c r="C303" s="40"/>
      <c r="D303" s="41">
        <f>D304</f>
        <v>0</v>
      </c>
      <c r="E303" s="41">
        <f>E304</f>
        <v>0</v>
      </c>
      <c r="F303" s="41">
        <f>F304</f>
        <v>0</v>
      </c>
      <c r="G303" s="160"/>
      <c r="H303" s="161"/>
      <c r="I303" s="31"/>
      <c r="J303" s="31"/>
    </row>
    <row r="304" spans="1:10" ht="31.5">
      <c r="A304" s="70" t="s">
        <v>19</v>
      </c>
      <c r="B304" s="17" t="s">
        <v>297</v>
      </c>
      <c r="C304" s="32" t="s">
        <v>14</v>
      </c>
      <c r="D304" s="41">
        <f>'2016 год Приложение  5'!E194</f>
        <v>0</v>
      </c>
      <c r="E304" s="41">
        <f>'2016 год Приложение  5'!F194</f>
        <v>0</v>
      </c>
      <c r="F304" s="41">
        <f>'2016 год Приложение  5'!G194</f>
        <v>0</v>
      </c>
      <c r="G304" s="31"/>
      <c r="H304" s="31"/>
      <c r="I304" s="31"/>
      <c r="J304" s="31"/>
    </row>
    <row r="305" spans="1:10" ht="63">
      <c r="A305" s="82" t="s">
        <v>29</v>
      </c>
      <c r="B305" s="17" t="s">
        <v>298</v>
      </c>
      <c r="C305" s="40"/>
      <c r="D305" s="41">
        <f>D306</f>
        <v>5400</v>
      </c>
      <c r="E305" s="41">
        <f>E306</f>
        <v>0</v>
      </c>
      <c r="F305" s="41">
        <f>F306</f>
        <v>5400</v>
      </c>
      <c r="G305" s="31"/>
      <c r="H305" s="31"/>
      <c r="I305" s="31"/>
      <c r="J305" s="31"/>
    </row>
    <row r="306" spans="1:10" ht="31.5">
      <c r="A306" s="96" t="s">
        <v>16</v>
      </c>
      <c r="B306" s="17" t="s">
        <v>298</v>
      </c>
      <c r="C306" s="32" t="s">
        <v>17</v>
      </c>
      <c r="D306" s="41">
        <f>'2016 год Приложение  5'!E196</f>
        <v>5400</v>
      </c>
      <c r="E306" s="41">
        <f>'2016 год Приложение  5'!F196</f>
        <v>0</v>
      </c>
      <c r="F306" s="41">
        <f>'2016 год Приложение  5'!G196</f>
        <v>5400</v>
      </c>
      <c r="G306" s="31"/>
      <c r="H306" s="31"/>
      <c r="I306" s="31"/>
      <c r="J306" s="31"/>
    </row>
    <row r="307" spans="1:10" ht="78.75">
      <c r="A307" s="18" t="s">
        <v>30</v>
      </c>
      <c r="B307" s="17" t="s">
        <v>299</v>
      </c>
      <c r="C307" s="9"/>
      <c r="D307" s="10">
        <f>D308</f>
        <v>500</v>
      </c>
      <c r="E307" s="10">
        <f>E308</f>
        <v>0</v>
      </c>
      <c r="F307" s="10">
        <f>F308</f>
        <v>500</v>
      </c>
      <c r="G307" s="31"/>
      <c r="H307" s="31"/>
      <c r="I307" s="31"/>
      <c r="J307" s="31"/>
    </row>
    <row r="308" spans="1:10" ht="31.5">
      <c r="A308" s="70" t="s">
        <v>19</v>
      </c>
      <c r="B308" s="17" t="s">
        <v>299</v>
      </c>
      <c r="C308" s="32" t="s">
        <v>14</v>
      </c>
      <c r="D308" s="41">
        <f>'2016 год Приложение  5'!E198</f>
        <v>500</v>
      </c>
      <c r="E308" s="41">
        <f>'2016 год Приложение  5'!F198</f>
        <v>0</v>
      </c>
      <c r="F308" s="41">
        <f>'2016 год Приложение  5'!G198</f>
        <v>500</v>
      </c>
      <c r="G308" s="31"/>
      <c r="H308" s="31"/>
      <c r="I308" s="31"/>
      <c r="J308" s="31"/>
    </row>
    <row r="309" spans="1:10" ht="20.25" customHeight="1">
      <c r="A309" s="83" t="s">
        <v>106</v>
      </c>
      <c r="B309" s="17" t="s">
        <v>300</v>
      </c>
      <c r="C309" s="40"/>
      <c r="D309" s="41">
        <f>D310</f>
        <v>260</v>
      </c>
      <c r="E309" s="41">
        <f>E310</f>
        <v>0</v>
      </c>
      <c r="F309" s="41">
        <f>F310</f>
        <v>260</v>
      </c>
      <c r="G309" s="31"/>
      <c r="H309" s="31"/>
      <c r="I309" s="31"/>
      <c r="J309" s="31"/>
    </row>
    <row r="310" spans="1:10" ht="31.5">
      <c r="A310" s="70" t="s">
        <v>19</v>
      </c>
      <c r="B310" s="17" t="s">
        <v>300</v>
      </c>
      <c r="C310" s="32" t="s">
        <v>14</v>
      </c>
      <c r="D310" s="41">
        <f>'2016 год Приложение  5'!E200</f>
        <v>260</v>
      </c>
      <c r="E310" s="41">
        <f>'2016 год Приложение  5'!F200</f>
        <v>0</v>
      </c>
      <c r="F310" s="41">
        <f>'2016 год Приложение  5'!G200</f>
        <v>260</v>
      </c>
      <c r="G310" s="31"/>
      <c r="H310" s="31"/>
      <c r="I310" s="31"/>
      <c r="J310" s="31"/>
    </row>
    <row r="311" spans="1:10" ht="31.5">
      <c r="A311" s="12" t="s">
        <v>133</v>
      </c>
      <c r="B311" s="13" t="s">
        <v>301</v>
      </c>
      <c r="C311" s="13" t="s">
        <v>0</v>
      </c>
      <c r="D311" s="14">
        <f aca="true" t="shared" si="0" ref="D311:F312">D312</f>
        <v>5</v>
      </c>
      <c r="E311" s="14">
        <f t="shared" si="0"/>
        <v>0</v>
      </c>
      <c r="F311" s="14">
        <f t="shared" si="0"/>
        <v>5</v>
      </c>
      <c r="G311" s="31"/>
      <c r="H311" s="160"/>
      <c r="I311" s="30"/>
      <c r="J311" s="31"/>
    </row>
    <row r="312" spans="1:10" ht="31.5">
      <c r="A312" s="82" t="s">
        <v>143</v>
      </c>
      <c r="B312" s="17" t="s">
        <v>302</v>
      </c>
      <c r="C312" s="40"/>
      <c r="D312" s="41">
        <f t="shared" si="0"/>
        <v>5</v>
      </c>
      <c r="E312" s="41">
        <f t="shared" si="0"/>
        <v>0</v>
      </c>
      <c r="F312" s="41">
        <f t="shared" si="0"/>
        <v>5</v>
      </c>
      <c r="G312" s="31"/>
      <c r="H312" s="31"/>
      <c r="I312" s="31"/>
      <c r="J312" s="31"/>
    </row>
    <row r="313" spans="1:10" ht="31.5">
      <c r="A313" s="70" t="s">
        <v>19</v>
      </c>
      <c r="B313" s="17" t="s">
        <v>302</v>
      </c>
      <c r="C313" s="32" t="s">
        <v>14</v>
      </c>
      <c r="D313" s="41">
        <f>'2016 год Приложение  5'!E203</f>
        <v>5</v>
      </c>
      <c r="E313" s="41">
        <f>'2016 год Приложение  5'!F203</f>
        <v>0</v>
      </c>
      <c r="F313" s="41">
        <f>'2016 год Приложение  5'!G203</f>
        <v>5</v>
      </c>
      <c r="G313" s="31"/>
      <c r="H313" s="31"/>
      <c r="I313" s="31"/>
      <c r="J313" s="31"/>
    </row>
    <row r="314" spans="1:10" ht="31.5">
      <c r="A314" s="34" t="s">
        <v>134</v>
      </c>
      <c r="B314" s="35" t="s">
        <v>243</v>
      </c>
      <c r="C314" s="35" t="s">
        <v>0</v>
      </c>
      <c r="D314" s="36">
        <f>D315+D320+D329+D334</f>
        <v>22107.4</v>
      </c>
      <c r="E314" s="36">
        <f>E315+E320+E329+E334</f>
        <v>0</v>
      </c>
      <c r="F314" s="36">
        <f>F315+F320+F329+F334</f>
        <v>22107.4</v>
      </c>
      <c r="G314" s="31"/>
      <c r="H314" s="31"/>
      <c r="I314" s="30"/>
      <c r="J314" s="31"/>
    </row>
    <row r="315" spans="1:10" ht="31.5">
      <c r="A315" s="12" t="s">
        <v>135</v>
      </c>
      <c r="B315" s="13" t="s">
        <v>264</v>
      </c>
      <c r="C315" s="13" t="s">
        <v>0</v>
      </c>
      <c r="D315" s="14">
        <f>D318+D316</f>
        <v>5560</v>
      </c>
      <c r="E315" s="14">
        <f>E318+E316</f>
        <v>0</v>
      </c>
      <c r="F315" s="14">
        <f>F318+F316</f>
        <v>5560</v>
      </c>
      <c r="G315" s="31"/>
      <c r="H315" s="161"/>
      <c r="I315" s="30"/>
      <c r="J315" s="31"/>
    </row>
    <row r="316" spans="1:10" ht="63">
      <c r="A316" s="16" t="s">
        <v>48</v>
      </c>
      <c r="B316" s="9" t="s">
        <v>265</v>
      </c>
      <c r="C316" s="9"/>
      <c r="D316" s="22">
        <f>D317</f>
        <v>5500</v>
      </c>
      <c r="E316" s="22">
        <f>E317</f>
        <v>0</v>
      </c>
      <c r="F316" s="22">
        <f>F317</f>
        <v>5500</v>
      </c>
      <c r="G316" s="31"/>
      <c r="H316" s="31"/>
      <c r="I316" s="31"/>
      <c r="J316" s="31"/>
    </row>
    <row r="317" spans="1:10" ht="47.25">
      <c r="A317" s="47" t="s">
        <v>36</v>
      </c>
      <c r="B317" s="40" t="s">
        <v>265</v>
      </c>
      <c r="C317" s="32" t="s">
        <v>37</v>
      </c>
      <c r="D317" s="41">
        <f>'2016 год Приложение  5'!E207</f>
        <v>5500</v>
      </c>
      <c r="E317" s="41">
        <f>'2016 год Приложение  5'!F207</f>
        <v>0</v>
      </c>
      <c r="F317" s="41">
        <f>'2016 год Приложение  5'!G207</f>
        <v>5500</v>
      </c>
      <c r="G317" s="31"/>
      <c r="H317" s="31"/>
      <c r="I317" s="31"/>
      <c r="J317" s="31"/>
    </row>
    <row r="318" spans="1:10" ht="47.25">
      <c r="A318" s="47" t="s">
        <v>49</v>
      </c>
      <c r="B318" s="40" t="s">
        <v>266</v>
      </c>
      <c r="C318" s="85"/>
      <c r="D318" s="84">
        <f>D319</f>
        <v>60</v>
      </c>
      <c r="E318" s="84">
        <f>E319</f>
        <v>0</v>
      </c>
      <c r="F318" s="84">
        <f>F319</f>
        <v>60</v>
      </c>
      <c r="G318" s="31"/>
      <c r="H318" s="31"/>
      <c r="I318" s="31"/>
      <c r="J318" s="31"/>
    </row>
    <row r="319" spans="1:10" ht="31.5">
      <c r="A319" s="47" t="s">
        <v>19</v>
      </c>
      <c r="B319" s="40" t="s">
        <v>266</v>
      </c>
      <c r="C319" s="32" t="s">
        <v>14</v>
      </c>
      <c r="D319" s="41">
        <f>'2016 год Приложение  5'!E209</f>
        <v>60</v>
      </c>
      <c r="E319" s="41">
        <f>'2016 год Приложение  5'!F209</f>
        <v>0</v>
      </c>
      <c r="F319" s="41">
        <f>'2016 год Приложение  5'!G209</f>
        <v>60</v>
      </c>
      <c r="G319" s="31"/>
      <c r="H319" s="31"/>
      <c r="I319" s="31"/>
      <c r="J319" s="31"/>
    </row>
    <row r="320" spans="1:10" ht="47.25">
      <c r="A320" s="12" t="s">
        <v>89</v>
      </c>
      <c r="B320" s="13" t="s">
        <v>267</v>
      </c>
      <c r="C320" s="13" t="s">
        <v>0</v>
      </c>
      <c r="D320" s="14">
        <f>D321+D323+D327</f>
        <v>13022.4</v>
      </c>
      <c r="E320" s="14">
        <f>E321+E323+E327</f>
        <v>-31.4</v>
      </c>
      <c r="F320" s="14">
        <f>F321+F323+F327</f>
        <v>12991</v>
      </c>
      <c r="G320" s="31"/>
      <c r="H320" s="160"/>
      <c r="I320" s="30"/>
      <c r="J320" s="31"/>
    </row>
    <row r="321" spans="1:10" ht="31.5">
      <c r="A321" s="16" t="s">
        <v>50</v>
      </c>
      <c r="B321" s="40" t="s">
        <v>268</v>
      </c>
      <c r="C321" s="11"/>
      <c r="D321" s="24">
        <f>D322</f>
        <v>31.4</v>
      </c>
      <c r="E321" s="24">
        <f>E322</f>
        <v>-31.4</v>
      </c>
      <c r="F321" s="24">
        <f>F322</f>
        <v>0</v>
      </c>
      <c r="G321" s="31"/>
      <c r="H321" s="31"/>
      <c r="I321" s="31"/>
      <c r="J321" s="31"/>
    </row>
    <row r="322" spans="1:10" ht="31.5">
      <c r="A322" s="47" t="s">
        <v>19</v>
      </c>
      <c r="B322" s="40" t="s">
        <v>268</v>
      </c>
      <c r="C322" s="32" t="s">
        <v>14</v>
      </c>
      <c r="D322" s="41">
        <f>'2016 год Приложение  5'!E212</f>
        <v>31.4</v>
      </c>
      <c r="E322" s="41">
        <f>'2016 год Приложение  5'!F212</f>
        <v>-31.4</v>
      </c>
      <c r="F322" s="41">
        <f>'2016 год Приложение  5'!G212</f>
        <v>0</v>
      </c>
      <c r="G322" s="31"/>
      <c r="H322" s="31"/>
      <c r="I322" s="31"/>
      <c r="J322" s="31"/>
    </row>
    <row r="323" spans="1:10" ht="15.75">
      <c r="A323" s="47" t="s">
        <v>110</v>
      </c>
      <c r="B323" s="40" t="s">
        <v>269</v>
      </c>
      <c r="C323" s="85"/>
      <c r="D323" s="41">
        <f>D325+D324+D326</f>
        <v>12886</v>
      </c>
      <c r="E323" s="41">
        <f>E325+E324+E326</f>
        <v>0</v>
      </c>
      <c r="F323" s="41">
        <f>F325+F324+F326</f>
        <v>12886</v>
      </c>
      <c r="G323" s="31"/>
      <c r="H323" s="31"/>
      <c r="I323" s="31"/>
      <c r="J323" s="31"/>
    </row>
    <row r="324" spans="1:10" ht="78.75">
      <c r="A324" s="79" t="s">
        <v>21</v>
      </c>
      <c r="B324" s="40" t="s">
        <v>269</v>
      </c>
      <c r="C324" s="32" t="s">
        <v>22</v>
      </c>
      <c r="D324" s="41">
        <f>'2016 год Приложение  5'!E214</f>
        <v>11369</v>
      </c>
      <c r="E324" s="41">
        <f>'2016 год Приложение  5'!F214</f>
        <v>-10</v>
      </c>
      <c r="F324" s="41">
        <f>'2016 год Приложение  5'!G214</f>
        <v>11359</v>
      </c>
      <c r="G324" s="31"/>
      <c r="H324" s="31"/>
      <c r="I324" s="31"/>
      <c r="J324" s="31"/>
    </row>
    <row r="325" spans="1:10" ht="31.5">
      <c r="A325" s="47" t="s">
        <v>19</v>
      </c>
      <c r="B325" s="40" t="s">
        <v>269</v>
      </c>
      <c r="C325" s="32" t="s">
        <v>14</v>
      </c>
      <c r="D325" s="41">
        <f>'2016 год Приложение  5'!E215</f>
        <v>1513.7</v>
      </c>
      <c r="E325" s="41">
        <f>'2016 год Приложение  5'!F215</f>
        <v>10</v>
      </c>
      <c r="F325" s="41">
        <f>'2016 год Приложение  5'!G215</f>
        <v>1523.7</v>
      </c>
      <c r="G325" s="31"/>
      <c r="H325" s="31"/>
      <c r="I325" s="31"/>
      <c r="J325" s="31"/>
    </row>
    <row r="326" spans="1:10" ht="15.75">
      <c r="A326" s="47" t="s">
        <v>15</v>
      </c>
      <c r="B326" s="40" t="s">
        <v>403</v>
      </c>
      <c r="C326" s="32" t="s">
        <v>18</v>
      </c>
      <c r="D326" s="41">
        <f>'2016 год Приложение  5'!E216</f>
        <v>3.3</v>
      </c>
      <c r="E326" s="41">
        <f>'2016 год Приложение  5'!F216</f>
        <v>0</v>
      </c>
      <c r="F326" s="41">
        <f>D326+E326</f>
        <v>3.3</v>
      </c>
      <c r="G326" s="31"/>
      <c r="H326" s="31"/>
      <c r="I326" s="31"/>
      <c r="J326" s="31"/>
    </row>
    <row r="327" spans="1:10" ht="31.5">
      <c r="A327" s="86" t="s">
        <v>51</v>
      </c>
      <c r="B327" s="40" t="s">
        <v>270</v>
      </c>
      <c r="C327" s="40"/>
      <c r="D327" s="41">
        <f>D328</f>
        <v>105</v>
      </c>
      <c r="E327" s="41">
        <f>E328</f>
        <v>0</v>
      </c>
      <c r="F327" s="41">
        <f>F328</f>
        <v>105</v>
      </c>
      <c r="G327" s="31"/>
      <c r="H327" s="31"/>
      <c r="I327" s="31"/>
      <c r="J327" s="31"/>
    </row>
    <row r="328" spans="1:10" ht="31.5">
      <c r="A328" s="47" t="s">
        <v>19</v>
      </c>
      <c r="B328" s="40" t="s">
        <v>270</v>
      </c>
      <c r="C328" s="40" t="s">
        <v>14</v>
      </c>
      <c r="D328" s="41">
        <f>'2016 год Приложение  5'!E218</f>
        <v>105</v>
      </c>
      <c r="E328" s="41">
        <f>'2016 год Приложение  5'!F218</f>
        <v>0</v>
      </c>
      <c r="F328" s="41">
        <f>'2016 год Приложение  5'!G218</f>
        <v>105</v>
      </c>
      <c r="G328" s="31"/>
      <c r="H328" s="31"/>
      <c r="I328" s="31"/>
      <c r="J328" s="31"/>
    </row>
    <row r="329" spans="1:10" ht="31.5">
      <c r="A329" s="28" t="s">
        <v>141</v>
      </c>
      <c r="B329" s="13" t="s">
        <v>242</v>
      </c>
      <c r="C329" s="13"/>
      <c r="D329" s="14">
        <f>D332+D330</f>
        <v>3260</v>
      </c>
      <c r="E329" s="14">
        <f>E332+E330</f>
        <v>31.4</v>
      </c>
      <c r="F329" s="14">
        <f>F332+F330</f>
        <v>3291.4</v>
      </c>
      <c r="G329" s="31"/>
      <c r="H329" s="160"/>
      <c r="I329" s="30"/>
      <c r="J329" s="31"/>
    </row>
    <row r="330" spans="1:10" ht="47.25">
      <c r="A330" s="26" t="s">
        <v>52</v>
      </c>
      <c r="B330" s="40" t="s">
        <v>271</v>
      </c>
      <c r="C330" s="25"/>
      <c r="D330" s="24">
        <f>D331</f>
        <v>940</v>
      </c>
      <c r="E330" s="24">
        <f>E331</f>
        <v>31.4</v>
      </c>
      <c r="F330" s="24">
        <f>F331</f>
        <v>971.4</v>
      </c>
      <c r="G330" s="31"/>
      <c r="H330" s="31"/>
      <c r="I330" s="31"/>
      <c r="J330" s="31"/>
    </row>
    <row r="331" spans="1:10" ht="31.5">
      <c r="A331" s="47" t="s">
        <v>19</v>
      </c>
      <c r="B331" s="40" t="s">
        <v>271</v>
      </c>
      <c r="C331" s="40" t="s">
        <v>14</v>
      </c>
      <c r="D331" s="41">
        <f>'2016 год Приложение  5'!E221</f>
        <v>940</v>
      </c>
      <c r="E331" s="41">
        <f>'2016 год Приложение  5'!F221</f>
        <v>31.4</v>
      </c>
      <c r="F331" s="41">
        <f>'2016 год Приложение  5'!G221</f>
        <v>971.4</v>
      </c>
      <c r="G331" s="31"/>
      <c r="H331" s="31"/>
      <c r="I331" s="31"/>
      <c r="J331" s="31"/>
    </row>
    <row r="332" spans="1:10" ht="63">
      <c r="A332" s="79" t="s">
        <v>53</v>
      </c>
      <c r="B332" s="40" t="s">
        <v>272</v>
      </c>
      <c r="C332" s="40"/>
      <c r="D332" s="41">
        <f>D333</f>
        <v>2320</v>
      </c>
      <c r="E332" s="41">
        <f>E333</f>
        <v>0</v>
      </c>
      <c r="F332" s="41">
        <f>F333</f>
        <v>2320</v>
      </c>
      <c r="G332" s="31"/>
      <c r="H332" s="31"/>
      <c r="I332" s="31"/>
      <c r="J332" s="31"/>
    </row>
    <row r="333" spans="1:10" ht="31.5">
      <c r="A333" s="97" t="s">
        <v>16</v>
      </c>
      <c r="B333" s="40" t="s">
        <v>272</v>
      </c>
      <c r="C333" s="40" t="s">
        <v>17</v>
      </c>
      <c r="D333" s="41">
        <f>'2016 год Приложение  5'!E437</f>
        <v>2320</v>
      </c>
      <c r="E333" s="41">
        <f>'2016 год Приложение  5'!F437</f>
        <v>0</v>
      </c>
      <c r="F333" s="41">
        <f>'2016 год Приложение  5'!G437</f>
        <v>2320</v>
      </c>
      <c r="G333" s="31"/>
      <c r="H333" s="31"/>
      <c r="I333" s="31"/>
      <c r="J333" s="31"/>
    </row>
    <row r="334" spans="1:10" ht="31.5">
      <c r="A334" s="28" t="s">
        <v>178</v>
      </c>
      <c r="B334" s="13" t="s">
        <v>273</v>
      </c>
      <c r="C334" s="13"/>
      <c r="D334" s="14">
        <f>D337+D335+D339</f>
        <v>265</v>
      </c>
      <c r="E334" s="14">
        <f>E337+E335+E339</f>
        <v>0</v>
      </c>
      <c r="F334" s="14">
        <f>F337+F335+F339</f>
        <v>265</v>
      </c>
      <c r="G334" s="31"/>
      <c r="H334" s="160"/>
      <c r="I334" s="30"/>
      <c r="J334" s="31"/>
    </row>
    <row r="335" spans="1:10" ht="78.75">
      <c r="A335" s="46" t="s">
        <v>179</v>
      </c>
      <c r="B335" s="40" t="s">
        <v>274</v>
      </c>
      <c r="C335" s="25"/>
      <c r="D335" s="41">
        <f>'2016 год Приложение  5'!E223</f>
        <v>80</v>
      </c>
      <c r="E335" s="41">
        <f>'2016 год Приложение  5'!F223</f>
        <v>0</v>
      </c>
      <c r="F335" s="41">
        <f>'2016 год Приложение  5'!G223</f>
        <v>80</v>
      </c>
      <c r="G335" s="31"/>
      <c r="H335" s="31"/>
      <c r="I335" s="31"/>
      <c r="J335" s="31"/>
    </row>
    <row r="336" spans="1:10" ht="31.5">
      <c r="A336" s="46" t="s">
        <v>19</v>
      </c>
      <c r="B336" s="40" t="s">
        <v>274</v>
      </c>
      <c r="C336" s="25" t="s">
        <v>14</v>
      </c>
      <c r="D336" s="41">
        <f>'2016 год Приложение  5'!E224</f>
        <v>80</v>
      </c>
      <c r="E336" s="41">
        <f>'2016 год Приложение  5'!F224</f>
        <v>0</v>
      </c>
      <c r="F336" s="41">
        <f>'2016 год Приложение  5'!G224</f>
        <v>80</v>
      </c>
      <c r="G336" s="31"/>
      <c r="H336" s="31"/>
      <c r="I336" s="31"/>
      <c r="J336" s="31"/>
    </row>
    <row r="337" spans="1:10" ht="78.75">
      <c r="A337" s="46" t="s">
        <v>180</v>
      </c>
      <c r="B337" s="40" t="s">
        <v>275</v>
      </c>
      <c r="C337" s="25"/>
      <c r="D337" s="41">
        <f>'2016 год Приложение  5'!E225</f>
        <v>105</v>
      </c>
      <c r="E337" s="41">
        <f>'2016 год Приложение  5'!F225</f>
        <v>0</v>
      </c>
      <c r="F337" s="41">
        <f>'2016 год Приложение  5'!G225</f>
        <v>105</v>
      </c>
      <c r="G337" s="31"/>
      <c r="H337" s="31"/>
      <c r="I337" s="31"/>
      <c r="J337" s="31"/>
    </row>
    <row r="338" spans="1:10" ht="31.5">
      <c r="A338" s="46" t="s">
        <v>19</v>
      </c>
      <c r="B338" s="40" t="s">
        <v>275</v>
      </c>
      <c r="C338" s="25" t="s">
        <v>14</v>
      </c>
      <c r="D338" s="41">
        <f>'2016 год Приложение  5'!E226</f>
        <v>105</v>
      </c>
      <c r="E338" s="41">
        <f>'2016 год Приложение  5'!F226</f>
        <v>0</v>
      </c>
      <c r="F338" s="41">
        <f>'2016 год Приложение  5'!G226</f>
        <v>105</v>
      </c>
      <c r="G338" s="31"/>
      <c r="H338" s="31"/>
      <c r="I338" s="31"/>
      <c r="J338" s="31"/>
    </row>
    <row r="339" spans="1:10" ht="63">
      <c r="A339" s="46" t="s">
        <v>181</v>
      </c>
      <c r="B339" s="40" t="s">
        <v>276</v>
      </c>
      <c r="C339" s="25"/>
      <c r="D339" s="41">
        <f>'2016 год Приложение  5'!E227</f>
        <v>80</v>
      </c>
      <c r="E339" s="41">
        <f>'2016 год Приложение  5'!F227</f>
        <v>0</v>
      </c>
      <c r="F339" s="41">
        <f>'2016 год Приложение  5'!G227</f>
        <v>80</v>
      </c>
      <c r="G339" s="31"/>
      <c r="H339" s="31"/>
      <c r="I339" s="31"/>
      <c r="J339" s="31"/>
    </row>
    <row r="340" spans="1:10" ht="31.5">
      <c r="A340" s="46" t="s">
        <v>19</v>
      </c>
      <c r="B340" s="40" t="s">
        <v>276</v>
      </c>
      <c r="C340" s="25" t="s">
        <v>14</v>
      </c>
      <c r="D340" s="41">
        <f>'2016 год Приложение  5'!E228</f>
        <v>40</v>
      </c>
      <c r="E340" s="41">
        <f>'2016 год Приложение  5'!F228</f>
        <v>0</v>
      </c>
      <c r="F340" s="41">
        <f>'2016 год Приложение  5'!G228</f>
        <v>40</v>
      </c>
      <c r="G340" s="31"/>
      <c r="H340" s="31"/>
      <c r="I340" s="31"/>
      <c r="J340" s="31"/>
    </row>
    <row r="341" spans="1:10" ht="15.75">
      <c r="A341" s="46" t="s">
        <v>40</v>
      </c>
      <c r="B341" s="40" t="s">
        <v>276</v>
      </c>
      <c r="C341" s="25" t="s">
        <v>23</v>
      </c>
      <c r="D341" s="41">
        <f>'2016 год Приложение  5'!E229</f>
        <v>40</v>
      </c>
      <c r="E341" s="41">
        <f>'2016 год Приложение  5'!F229</f>
        <v>0</v>
      </c>
      <c r="F341" s="41">
        <f>'2016 год Приложение  5'!G229</f>
        <v>40</v>
      </c>
      <c r="G341" s="31"/>
      <c r="H341" s="31"/>
      <c r="I341" s="31"/>
      <c r="J341" s="31"/>
    </row>
    <row r="342" spans="1:10" ht="31.5">
      <c r="A342" s="34" t="s">
        <v>136</v>
      </c>
      <c r="B342" s="35" t="s">
        <v>307</v>
      </c>
      <c r="C342" s="35" t="s">
        <v>0</v>
      </c>
      <c r="D342" s="36">
        <f>D343+D349+D370</f>
        <v>38668.100000000006</v>
      </c>
      <c r="E342" s="36">
        <f>E343+E349+E370</f>
        <v>7722.1</v>
      </c>
      <c r="F342" s="36">
        <f>F343+F349+F370</f>
        <v>46390.200000000004</v>
      </c>
      <c r="G342" s="31"/>
      <c r="H342" s="160"/>
      <c r="I342" s="30"/>
      <c r="J342" s="31"/>
    </row>
    <row r="343" spans="1:10" ht="31.5">
      <c r="A343" s="12" t="s">
        <v>137</v>
      </c>
      <c r="B343" s="13" t="s">
        <v>308</v>
      </c>
      <c r="C343" s="13" t="s">
        <v>0</v>
      </c>
      <c r="D343" s="14">
        <f>D344+D346</f>
        <v>50</v>
      </c>
      <c r="E343" s="14">
        <f>E344+E346</f>
        <v>0</v>
      </c>
      <c r="F343" s="14">
        <f>F344+F346</f>
        <v>50</v>
      </c>
      <c r="G343" s="31"/>
      <c r="H343" s="160"/>
      <c r="I343" s="30"/>
      <c r="J343" s="31"/>
    </row>
    <row r="344" spans="1:10" ht="63">
      <c r="A344" s="16" t="s">
        <v>90</v>
      </c>
      <c r="B344" s="17" t="s">
        <v>309</v>
      </c>
      <c r="C344" s="9"/>
      <c r="D344" s="10">
        <f>D345</f>
        <v>17</v>
      </c>
      <c r="E344" s="10">
        <f>E345</f>
        <v>0</v>
      </c>
      <c r="F344" s="10">
        <f>F345</f>
        <v>17</v>
      </c>
      <c r="G344" s="31"/>
      <c r="H344" s="31"/>
      <c r="I344" s="31"/>
      <c r="J344" s="31"/>
    </row>
    <row r="345" spans="1:10" ht="31.5">
      <c r="A345" s="47" t="s">
        <v>19</v>
      </c>
      <c r="B345" s="32" t="s">
        <v>309</v>
      </c>
      <c r="C345" s="32" t="s">
        <v>14</v>
      </c>
      <c r="D345" s="42">
        <f>'2016 год Приложение  5'!E233</f>
        <v>17</v>
      </c>
      <c r="E345" s="42">
        <f>'2016 год Приложение  5'!F233</f>
        <v>0</v>
      </c>
      <c r="F345" s="42">
        <f>'2016 год Приложение  5'!G233</f>
        <v>17</v>
      </c>
      <c r="G345" s="31"/>
      <c r="H345" s="31"/>
      <c r="I345" s="31"/>
      <c r="J345" s="31"/>
    </row>
    <row r="346" spans="1:10" ht="31.5">
      <c r="A346" s="47" t="s">
        <v>91</v>
      </c>
      <c r="B346" s="32" t="s">
        <v>310</v>
      </c>
      <c r="C346" s="32"/>
      <c r="D346" s="42">
        <f>D348+D347</f>
        <v>33</v>
      </c>
      <c r="E346" s="42">
        <f>E348+E347</f>
        <v>0</v>
      </c>
      <c r="F346" s="42">
        <f>F348+F347</f>
        <v>33</v>
      </c>
      <c r="G346" s="31"/>
      <c r="H346" s="31"/>
      <c r="I346" s="31"/>
      <c r="J346" s="31"/>
    </row>
    <row r="347" spans="1:10" ht="78.75">
      <c r="A347" s="26" t="s">
        <v>21</v>
      </c>
      <c r="B347" s="32" t="s">
        <v>310</v>
      </c>
      <c r="C347" s="32" t="s">
        <v>22</v>
      </c>
      <c r="D347" s="42">
        <f>'2016 год Приложение  5'!E235</f>
        <v>0</v>
      </c>
      <c r="E347" s="42">
        <f>'2016 год Приложение  5'!F235</f>
        <v>33</v>
      </c>
      <c r="F347" s="42">
        <f>'2016 год Приложение  5'!G235</f>
        <v>33</v>
      </c>
      <c r="G347" s="31"/>
      <c r="H347" s="31"/>
      <c r="I347" s="31"/>
      <c r="J347" s="31"/>
    </row>
    <row r="348" spans="1:10" ht="31.5">
      <c r="A348" s="47" t="s">
        <v>19</v>
      </c>
      <c r="B348" s="32" t="s">
        <v>310</v>
      </c>
      <c r="C348" s="32" t="s">
        <v>14</v>
      </c>
      <c r="D348" s="42">
        <f>'2016 год Приложение  5'!E236</f>
        <v>33</v>
      </c>
      <c r="E348" s="42">
        <f>'2016 год Приложение  5'!F236</f>
        <v>-33</v>
      </c>
      <c r="F348" s="42">
        <f>'2016 год Приложение  5'!G236</f>
        <v>0</v>
      </c>
      <c r="G348" s="31"/>
      <c r="H348" s="31"/>
      <c r="I348" s="31"/>
      <c r="J348" s="31"/>
    </row>
    <row r="349" spans="1:10" ht="47.25">
      <c r="A349" s="12" t="s">
        <v>138</v>
      </c>
      <c r="B349" s="13" t="s">
        <v>246</v>
      </c>
      <c r="C349" s="13" t="s">
        <v>0</v>
      </c>
      <c r="D349" s="14">
        <f>D350+D352+D354+D356+D358+D364+D366+D368+D360+D362</f>
        <v>38518.100000000006</v>
      </c>
      <c r="E349" s="14">
        <f>E350+E352+E354+E356+E358+E364+E366+E368+E360+E362</f>
        <v>7642.1</v>
      </c>
      <c r="F349" s="14">
        <f>F350+F352+F354+F356+F358+F364+F366+F368+F360+F362</f>
        <v>46160.200000000004</v>
      </c>
      <c r="G349" s="31"/>
      <c r="H349" s="160"/>
      <c r="I349" s="30"/>
      <c r="J349" s="31"/>
    </row>
    <row r="350" spans="1:10" ht="94.5">
      <c r="A350" s="16" t="s">
        <v>54</v>
      </c>
      <c r="B350" s="17" t="s">
        <v>311</v>
      </c>
      <c r="C350" s="17"/>
      <c r="D350" s="19">
        <f>D351</f>
        <v>2800.2</v>
      </c>
      <c r="E350" s="19">
        <f>E351</f>
        <v>0</v>
      </c>
      <c r="F350" s="19">
        <f>F351</f>
        <v>2800.2</v>
      </c>
      <c r="G350" s="31"/>
      <c r="H350" s="31"/>
      <c r="I350" s="31"/>
      <c r="J350" s="31"/>
    </row>
    <row r="351" spans="1:10" ht="15.75">
      <c r="A351" s="47" t="s">
        <v>40</v>
      </c>
      <c r="B351" s="17" t="s">
        <v>311</v>
      </c>
      <c r="C351" s="32" t="s">
        <v>23</v>
      </c>
      <c r="D351" s="42">
        <f>'2016 год Приложение  5'!E441</f>
        <v>2800.2</v>
      </c>
      <c r="E351" s="42">
        <f>'2016 год Приложение  5'!F441</f>
        <v>0</v>
      </c>
      <c r="F351" s="42">
        <f>'2016 год Приложение  5'!G441</f>
        <v>2800.2</v>
      </c>
      <c r="G351" s="31"/>
      <c r="H351" s="31"/>
      <c r="I351" s="31"/>
      <c r="J351" s="31"/>
    </row>
    <row r="352" spans="1:10" ht="78.75">
      <c r="A352" s="79" t="s">
        <v>113</v>
      </c>
      <c r="B352" s="48" t="s">
        <v>315</v>
      </c>
      <c r="C352" s="48"/>
      <c r="D352" s="42">
        <f>D353</f>
        <v>5873.8</v>
      </c>
      <c r="E352" s="42">
        <f>E353</f>
        <v>0</v>
      </c>
      <c r="F352" s="42">
        <f>F353</f>
        <v>5873.8</v>
      </c>
      <c r="H352" s="31"/>
      <c r="I352" s="31"/>
      <c r="J352" s="31"/>
    </row>
    <row r="353" spans="1:10" ht="47.25">
      <c r="A353" s="26" t="s">
        <v>42</v>
      </c>
      <c r="B353" s="48" t="s">
        <v>315</v>
      </c>
      <c r="C353" s="48" t="s">
        <v>37</v>
      </c>
      <c r="D353" s="42">
        <f>'2016 год Приложение  5'!E239</f>
        <v>5873.8</v>
      </c>
      <c r="E353" s="42">
        <f>'2016 год Приложение  5'!F239</f>
        <v>0</v>
      </c>
      <c r="F353" s="42">
        <f>'2016 год Приложение  5'!G239</f>
        <v>5873.8</v>
      </c>
      <c r="H353" s="31"/>
      <c r="I353" s="31"/>
      <c r="J353" s="31"/>
    </row>
    <row r="354" spans="1:10" ht="126">
      <c r="A354" s="87" t="s">
        <v>114</v>
      </c>
      <c r="B354" s="17" t="s">
        <v>317</v>
      </c>
      <c r="C354" s="17"/>
      <c r="D354" s="42">
        <f>D355</f>
        <v>24843.5</v>
      </c>
      <c r="E354" s="42">
        <f>E355</f>
        <v>0</v>
      </c>
      <c r="F354" s="42">
        <f>F355</f>
        <v>24843.5</v>
      </c>
      <c r="H354" s="31"/>
      <c r="I354" s="31"/>
      <c r="J354" s="31"/>
    </row>
    <row r="355" spans="1:10" ht="47.25">
      <c r="A355" s="26" t="s">
        <v>42</v>
      </c>
      <c r="B355" s="17" t="s">
        <v>317</v>
      </c>
      <c r="C355" s="48" t="s">
        <v>37</v>
      </c>
      <c r="D355" s="42">
        <f>'2016 год Приложение  5'!E241</f>
        <v>24843.5</v>
      </c>
      <c r="E355" s="42">
        <f>'2016 год Приложение  5'!F241</f>
        <v>0</v>
      </c>
      <c r="F355" s="42">
        <f>'2016 год Приложение  5'!G241</f>
        <v>24843.5</v>
      </c>
      <c r="H355" s="31"/>
      <c r="I355" s="31"/>
      <c r="J355" s="31"/>
    </row>
    <row r="356" spans="1:10" ht="110.25">
      <c r="A356" s="167" t="s">
        <v>249</v>
      </c>
      <c r="B356" s="48" t="s">
        <v>318</v>
      </c>
      <c r="C356" s="48"/>
      <c r="D356" s="42">
        <f>D357</f>
        <v>2131.8</v>
      </c>
      <c r="E356" s="42">
        <f>E357</f>
        <v>0</v>
      </c>
      <c r="F356" s="42">
        <f>F357</f>
        <v>2131.8</v>
      </c>
      <c r="H356" s="31"/>
      <c r="I356" s="31"/>
      <c r="J356" s="31"/>
    </row>
    <row r="357" spans="1:10" ht="47.25">
      <c r="A357" s="26" t="s">
        <v>42</v>
      </c>
      <c r="B357" s="48" t="s">
        <v>318</v>
      </c>
      <c r="C357" s="48" t="s">
        <v>37</v>
      </c>
      <c r="D357" s="42">
        <f>'2016 год Приложение  5'!E243</f>
        <v>2131.8</v>
      </c>
      <c r="E357" s="42">
        <f>'2016 год Приложение  5'!F243</f>
        <v>0</v>
      </c>
      <c r="F357" s="42">
        <f>'2016 год Приложение  5'!G243</f>
        <v>2131.8</v>
      </c>
      <c r="H357" s="31"/>
      <c r="I357" s="31"/>
      <c r="J357" s="31"/>
    </row>
    <row r="358" spans="1:10" ht="78.75">
      <c r="A358" s="26" t="s">
        <v>116</v>
      </c>
      <c r="B358" s="17" t="s">
        <v>316</v>
      </c>
      <c r="C358" s="48"/>
      <c r="D358" s="42">
        <f>D359</f>
        <v>2168.8</v>
      </c>
      <c r="E358" s="42">
        <f>E359</f>
        <v>0</v>
      </c>
      <c r="F358" s="42">
        <f>F359</f>
        <v>2168.8</v>
      </c>
      <c r="H358" s="31"/>
      <c r="I358" s="31"/>
      <c r="J358" s="31"/>
    </row>
    <row r="359" spans="1:10" ht="15.75">
      <c r="A359" s="46" t="s">
        <v>40</v>
      </c>
      <c r="B359" s="17" t="s">
        <v>316</v>
      </c>
      <c r="C359" s="48" t="s">
        <v>23</v>
      </c>
      <c r="D359" s="42">
        <f>'2016 год Приложение  5'!E245</f>
        <v>2168.8</v>
      </c>
      <c r="E359" s="42">
        <f>'2016 год Приложение  5'!F245</f>
        <v>0</v>
      </c>
      <c r="F359" s="42">
        <f>'2016 год Приложение  5'!G245</f>
        <v>2168.8</v>
      </c>
      <c r="H359" s="31"/>
      <c r="I359" s="31"/>
      <c r="J359" s="31"/>
    </row>
    <row r="360" spans="1:10" ht="141.75">
      <c r="A360" s="197" t="s">
        <v>424</v>
      </c>
      <c r="B360" s="17" t="s">
        <v>425</v>
      </c>
      <c r="C360" s="48"/>
      <c r="D360" s="42">
        <f>D361</f>
        <v>0</v>
      </c>
      <c r="E360" s="42">
        <f>E361</f>
        <v>6300</v>
      </c>
      <c r="F360" s="42">
        <f>D360+E360</f>
        <v>6300</v>
      </c>
      <c r="H360" s="31"/>
      <c r="I360" s="31"/>
      <c r="J360" s="31"/>
    </row>
    <row r="361" spans="1:10" ht="15.75">
      <c r="A361" s="46" t="s">
        <v>40</v>
      </c>
      <c r="B361" s="17" t="s">
        <v>425</v>
      </c>
      <c r="C361" s="48" t="s">
        <v>23</v>
      </c>
      <c r="D361" s="42"/>
      <c r="E361" s="42">
        <f>'2016 год Приложение  5'!F247</f>
        <v>6300</v>
      </c>
      <c r="F361" s="42">
        <f>D361+E361</f>
        <v>6300</v>
      </c>
      <c r="H361" s="31"/>
      <c r="I361" s="31"/>
      <c r="J361" s="31"/>
    </row>
    <row r="362" spans="1:10" ht="31.5">
      <c r="A362" s="23" t="s">
        <v>55</v>
      </c>
      <c r="B362" s="17" t="s">
        <v>444</v>
      </c>
      <c r="C362" s="48"/>
      <c r="D362" s="42">
        <f>D363</f>
        <v>700</v>
      </c>
      <c r="E362" s="42">
        <f>E363</f>
        <v>-700</v>
      </c>
      <c r="F362" s="42">
        <f>F363</f>
        <v>0</v>
      </c>
      <c r="H362" s="31"/>
      <c r="I362" s="31"/>
      <c r="J362" s="31"/>
    </row>
    <row r="363" spans="1:10" ht="15.75">
      <c r="A363" s="46" t="s">
        <v>40</v>
      </c>
      <c r="B363" s="17" t="s">
        <v>444</v>
      </c>
      <c r="C363" s="48" t="s">
        <v>23</v>
      </c>
      <c r="D363" s="42">
        <f>'2016 год Приложение  5'!E249</f>
        <v>700</v>
      </c>
      <c r="E363" s="42">
        <f>'2016 год Приложение  5'!F249</f>
        <v>-700</v>
      </c>
      <c r="F363" s="42">
        <f>'2016 год Приложение  5'!G249</f>
        <v>0</v>
      </c>
      <c r="H363" s="31"/>
      <c r="I363" s="31"/>
      <c r="J363" s="31"/>
    </row>
    <row r="364" spans="1:10" ht="47.25">
      <c r="A364" s="23" t="s">
        <v>412</v>
      </c>
      <c r="B364" s="17" t="s">
        <v>411</v>
      </c>
      <c r="C364" s="17"/>
      <c r="D364" s="42">
        <f>D365</f>
        <v>0</v>
      </c>
      <c r="E364" s="42">
        <f>E365</f>
        <v>559.7</v>
      </c>
      <c r="F364" s="42">
        <f>F365</f>
        <v>559.7</v>
      </c>
      <c r="H364" s="31"/>
      <c r="I364" s="31"/>
      <c r="J364" s="31"/>
    </row>
    <row r="365" spans="1:10" ht="15.75">
      <c r="A365" s="46" t="s">
        <v>40</v>
      </c>
      <c r="B365" s="17" t="s">
        <v>411</v>
      </c>
      <c r="C365" s="48" t="s">
        <v>23</v>
      </c>
      <c r="D365" s="42">
        <f>'2016 год Приложение  5'!E251</f>
        <v>0</v>
      </c>
      <c r="E365" s="42">
        <f>'2016 год Приложение  5'!F251</f>
        <v>559.7</v>
      </c>
      <c r="F365" s="42">
        <f>'2016 год Приложение  5'!G251</f>
        <v>559.7</v>
      </c>
      <c r="H365" s="31"/>
      <c r="I365" s="31"/>
      <c r="J365" s="31"/>
    </row>
    <row r="366" spans="1:10" ht="31.5">
      <c r="A366" s="23" t="s">
        <v>55</v>
      </c>
      <c r="B366" s="17" t="s">
        <v>439</v>
      </c>
      <c r="C366" s="17"/>
      <c r="D366" s="42">
        <f>D367</f>
        <v>0</v>
      </c>
      <c r="E366" s="42">
        <f>E367</f>
        <v>700</v>
      </c>
      <c r="F366" s="42">
        <f>F367</f>
        <v>700</v>
      </c>
      <c r="H366" s="31"/>
      <c r="I366" s="31"/>
      <c r="J366" s="31"/>
    </row>
    <row r="367" spans="1:10" ht="15.75">
      <c r="A367" s="46" t="s">
        <v>40</v>
      </c>
      <c r="B367" s="17" t="s">
        <v>439</v>
      </c>
      <c r="C367" s="48" t="s">
        <v>23</v>
      </c>
      <c r="D367" s="42">
        <f>'2016 год Приложение  5'!E253</f>
        <v>0</v>
      </c>
      <c r="E367" s="42">
        <f>'2016 год Приложение  5'!F253</f>
        <v>700</v>
      </c>
      <c r="F367" s="42">
        <f>'2016 год Приложение  5'!G253</f>
        <v>700</v>
      </c>
      <c r="H367" s="31"/>
      <c r="I367" s="31"/>
      <c r="J367" s="31"/>
    </row>
    <row r="368" spans="1:10" ht="47.25">
      <c r="A368" s="23" t="s">
        <v>413</v>
      </c>
      <c r="B368" s="17" t="s">
        <v>414</v>
      </c>
      <c r="C368" s="17"/>
      <c r="D368" s="42">
        <f>D369</f>
        <v>0</v>
      </c>
      <c r="E368" s="42">
        <f>E369</f>
        <v>782.4</v>
      </c>
      <c r="F368" s="42">
        <f>F369</f>
        <v>782.4</v>
      </c>
      <c r="H368" s="31"/>
      <c r="I368" s="31"/>
      <c r="J368" s="31"/>
    </row>
    <row r="369" spans="1:10" ht="15.75">
      <c r="A369" s="46" t="s">
        <v>40</v>
      </c>
      <c r="B369" s="17" t="s">
        <v>415</v>
      </c>
      <c r="C369" s="48" t="s">
        <v>23</v>
      </c>
      <c r="D369" s="42">
        <f>'2016 год Приложение  5'!E255</f>
        <v>0</v>
      </c>
      <c r="E369" s="42">
        <f>'2016 год Приложение  5'!F255</f>
        <v>782.4</v>
      </c>
      <c r="F369" s="42">
        <f>'2016 год Приложение  5'!G255</f>
        <v>782.4</v>
      </c>
      <c r="H369" s="31"/>
      <c r="I369" s="31"/>
      <c r="J369" s="31"/>
    </row>
    <row r="370" spans="1:10" ht="31.5">
      <c r="A370" s="12" t="s">
        <v>139</v>
      </c>
      <c r="B370" s="13" t="s">
        <v>312</v>
      </c>
      <c r="C370" s="13" t="s">
        <v>0</v>
      </c>
      <c r="D370" s="14">
        <f>D371+D373+D377+D375</f>
        <v>100</v>
      </c>
      <c r="E370" s="14">
        <f>E371+E373+E377+E375</f>
        <v>80</v>
      </c>
      <c r="F370" s="14">
        <f>F371+F373+F377+F375</f>
        <v>180</v>
      </c>
      <c r="H370" s="160"/>
      <c r="I370" s="30"/>
      <c r="J370" s="31"/>
    </row>
    <row r="371" spans="1:10" ht="47.25">
      <c r="A371" s="16" t="s">
        <v>56</v>
      </c>
      <c r="B371" s="17" t="s">
        <v>313</v>
      </c>
      <c r="C371" s="17"/>
      <c r="D371" s="19">
        <f>D372</f>
        <v>80</v>
      </c>
      <c r="E371" s="19">
        <f>E372</f>
        <v>0</v>
      </c>
      <c r="F371" s="19">
        <f>D371+E371</f>
        <v>80</v>
      </c>
      <c r="H371" s="31"/>
      <c r="I371" s="31"/>
      <c r="J371" s="31"/>
    </row>
    <row r="372" spans="1:10" ht="31.5">
      <c r="A372" s="96" t="s">
        <v>16</v>
      </c>
      <c r="B372" s="17" t="s">
        <v>313</v>
      </c>
      <c r="C372" s="32" t="s">
        <v>17</v>
      </c>
      <c r="D372" s="42">
        <f>'2016 год Приложение  5'!E258</f>
        <v>80</v>
      </c>
      <c r="E372" s="42">
        <f>'2016 год Приложение  5'!F258</f>
        <v>0</v>
      </c>
      <c r="F372" s="42">
        <f>'2016 год Приложение  5'!G258</f>
        <v>80</v>
      </c>
      <c r="H372" s="31"/>
      <c r="I372" s="31"/>
      <c r="J372" s="31"/>
    </row>
    <row r="373" spans="1:10" ht="47.25">
      <c r="A373" s="16" t="s">
        <v>57</v>
      </c>
      <c r="B373" s="17" t="s">
        <v>314</v>
      </c>
      <c r="C373" s="17"/>
      <c r="D373" s="19">
        <f>D374</f>
        <v>20</v>
      </c>
      <c r="E373" s="19">
        <f>E374</f>
        <v>-20</v>
      </c>
      <c r="F373" s="19">
        <f>F374</f>
        <v>0</v>
      </c>
      <c r="H373" s="31"/>
      <c r="I373" s="31"/>
      <c r="J373" s="31"/>
    </row>
    <row r="374" spans="1:10" ht="31.5">
      <c r="A374" s="90" t="s">
        <v>16</v>
      </c>
      <c r="B374" s="17" t="s">
        <v>314</v>
      </c>
      <c r="C374" s="48" t="s">
        <v>17</v>
      </c>
      <c r="D374" s="42">
        <f>'2016 год Приложение  5'!E260</f>
        <v>20</v>
      </c>
      <c r="E374" s="42">
        <f>'2016 год Приложение  5'!F260</f>
        <v>-20</v>
      </c>
      <c r="F374" s="42">
        <f>'2016 год Приложение  5'!G260</f>
        <v>0</v>
      </c>
      <c r="H374" s="31"/>
      <c r="I374" s="31"/>
      <c r="J374" s="31"/>
    </row>
    <row r="375" spans="1:10" ht="31.5">
      <c r="A375" s="16" t="s">
        <v>445</v>
      </c>
      <c r="B375" s="17" t="s">
        <v>451</v>
      </c>
      <c r="C375" s="48"/>
      <c r="D375" s="19">
        <f>D376</f>
        <v>0</v>
      </c>
      <c r="E375" s="19">
        <f>E376</f>
        <v>80</v>
      </c>
      <c r="F375" s="19">
        <f>F376</f>
        <v>80</v>
      </c>
      <c r="H375" s="31"/>
      <c r="I375" s="31"/>
      <c r="J375" s="31"/>
    </row>
    <row r="376" spans="1:10" ht="31.5">
      <c r="A376" s="90" t="s">
        <v>16</v>
      </c>
      <c r="B376" s="17" t="s">
        <v>451</v>
      </c>
      <c r="C376" s="48" t="s">
        <v>17</v>
      </c>
      <c r="D376" s="42">
        <f>'2016 год Приложение  5'!E262</f>
        <v>0</v>
      </c>
      <c r="E376" s="42">
        <f>'2016 год Приложение  5'!F262</f>
        <v>80</v>
      </c>
      <c r="F376" s="42">
        <f>'2016 год Приложение  5'!G262</f>
        <v>80</v>
      </c>
      <c r="H376" s="31"/>
      <c r="I376" s="31"/>
      <c r="J376" s="31"/>
    </row>
    <row r="377" spans="1:10" ht="31.5">
      <c r="A377" s="16" t="s">
        <v>445</v>
      </c>
      <c r="B377" s="17" t="s">
        <v>450</v>
      </c>
      <c r="C377" s="48"/>
      <c r="D377" s="19">
        <f>D378</f>
        <v>0</v>
      </c>
      <c r="E377" s="19">
        <f>E378</f>
        <v>20</v>
      </c>
      <c r="F377" s="19">
        <f>F378</f>
        <v>20</v>
      </c>
      <c r="H377" s="31"/>
      <c r="I377" s="31"/>
      <c r="J377" s="31"/>
    </row>
    <row r="378" spans="1:10" ht="31.5">
      <c r="A378" s="90" t="s">
        <v>16</v>
      </c>
      <c r="B378" s="200" t="s">
        <v>450</v>
      </c>
      <c r="C378" s="201" t="s">
        <v>17</v>
      </c>
      <c r="D378" s="42">
        <f>'2016 год Приложение  5'!E264</f>
        <v>0</v>
      </c>
      <c r="E378" s="42">
        <f>'2016 год Приложение  5'!F264</f>
        <v>20</v>
      </c>
      <c r="F378" s="42">
        <f>'2016 год Приложение  5'!G264</f>
        <v>20</v>
      </c>
      <c r="H378" s="31"/>
      <c r="I378" s="31"/>
      <c r="J378" s="31"/>
    </row>
    <row r="379" spans="1:10" ht="15.75">
      <c r="A379" s="37" t="s">
        <v>45</v>
      </c>
      <c r="B379" s="38" t="s">
        <v>195</v>
      </c>
      <c r="C379" s="38" t="s">
        <v>0</v>
      </c>
      <c r="D379" s="39">
        <f>D390+D380+D410+D382+D386+D392+D414+D418+D420+D426+D430+D432+D434+D436+D438+D444+D412+D416+D446+D440+D442+D396+D398+D400+D402+D404+D394+D408+D428+D406</f>
        <v>80556.79999999997</v>
      </c>
      <c r="E379" s="39">
        <f>E390+E380+E410+E382+E386+E392+E414+E418+E420+E426+E430+E432+E434+E436+E438+E444+E412+E416+E446+E440+E442+E396+E398+E400+E402+E404+E394+E408+E428+E406</f>
        <v>-16270.5</v>
      </c>
      <c r="F379" s="39">
        <f>F390+F380+F410+F382+F386+F392+F414+F418+F420+F426+F430+F432+F434+F436+F438+F444+F412+F416+F446+F440+F442+F396+F398+F400+F402+F404+F394+F408+F428+F406</f>
        <v>64286.30000000001</v>
      </c>
      <c r="H379" s="31"/>
      <c r="I379" s="30"/>
      <c r="J379" s="31"/>
    </row>
    <row r="380" spans="1:10" ht="31.5">
      <c r="A380" s="27" t="s">
        <v>80</v>
      </c>
      <c r="B380" s="48" t="s">
        <v>207</v>
      </c>
      <c r="C380" s="25"/>
      <c r="D380" s="49">
        <f>D381</f>
        <v>1122.4</v>
      </c>
      <c r="E380" s="49">
        <f>E381</f>
        <v>20</v>
      </c>
      <c r="F380" s="49">
        <f>F381</f>
        <v>1142.4</v>
      </c>
      <c r="H380" s="31"/>
      <c r="I380" s="31"/>
      <c r="J380" s="31"/>
    </row>
    <row r="381" spans="1:10" ht="78.75">
      <c r="A381" s="50" t="s">
        <v>21</v>
      </c>
      <c r="B381" s="48" t="s">
        <v>207</v>
      </c>
      <c r="C381" s="25" t="s">
        <v>22</v>
      </c>
      <c r="D381" s="49">
        <f>'2016 год Приложение  5'!E16</f>
        <v>1122.4</v>
      </c>
      <c r="E381" s="49">
        <f>'2016 год Приложение  5'!F16</f>
        <v>20</v>
      </c>
      <c r="F381" s="49">
        <f>'2016 год Приложение  5'!G16</f>
        <v>1142.4</v>
      </c>
      <c r="H381" s="31"/>
      <c r="I381" s="31"/>
      <c r="J381" s="31"/>
    </row>
    <row r="382" spans="1:10" ht="47.25">
      <c r="A382" s="50" t="s">
        <v>46</v>
      </c>
      <c r="B382" s="48" t="s">
        <v>208</v>
      </c>
      <c r="C382" s="48" t="s">
        <v>0</v>
      </c>
      <c r="D382" s="49">
        <f>D384+D385+D383</f>
        <v>600</v>
      </c>
      <c r="E382" s="49">
        <f>E384+E385+E383</f>
        <v>0</v>
      </c>
      <c r="F382" s="49">
        <f>F384+F385+F383</f>
        <v>600</v>
      </c>
      <c r="H382" s="31"/>
      <c r="I382" s="31"/>
      <c r="J382" s="31"/>
    </row>
    <row r="383" spans="1:10" ht="78.75">
      <c r="A383" s="50" t="s">
        <v>21</v>
      </c>
      <c r="B383" s="48" t="s">
        <v>208</v>
      </c>
      <c r="C383" s="48" t="s">
        <v>22</v>
      </c>
      <c r="D383" s="49">
        <f>'2016 год Приложение  5'!E18</f>
        <v>0</v>
      </c>
      <c r="E383" s="49">
        <f>'2016 год Приложение  5'!F18</f>
        <v>88</v>
      </c>
      <c r="F383" s="49">
        <f>D383+E383</f>
        <v>88</v>
      </c>
      <c r="H383" s="31"/>
      <c r="I383" s="31"/>
      <c r="J383" s="31"/>
    </row>
    <row r="384" spans="1:10" ht="31.5">
      <c r="A384" s="51" t="s">
        <v>19</v>
      </c>
      <c r="B384" s="48" t="s">
        <v>208</v>
      </c>
      <c r="C384" s="48" t="s">
        <v>14</v>
      </c>
      <c r="D384" s="49">
        <f>'2016 год Приложение  5'!E19</f>
        <v>600</v>
      </c>
      <c r="E384" s="49">
        <f>'2016 год Приложение  5'!F19</f>
        <v>-91.2</v>
      </c>
      <c r="F384" s="49">
        <f>'2016 год Приложение  5'!G19</f>
        <v>508.8</v>
      </c>
      <c r="H384" s="31"/>
      <c r="I384" s="31"/>
      <c r="J384" s="31"/>
    </row>
    <row r="385" spans="1:10" ht="15.75">
      <c r="A385" s="51" t="s">
        <v>15</v>
      </c>
      <c r="B385" s="48" t="s">
        <v>208</v>
      </c>
      <c r="C385" s="48" t="s">
        <v>18</v>
      </c>
      <c r="D385" s="49">
        <f>'2016 год Приложение  5'!E20</f>
        <v>0</v>
      </c>
      <c r="E385" s="49">
        <f>'2016 год Приложение  5'!F20</f>
        <v>3.2</v>
      </c>
      <c r="F385" s="49">
        <f>D385+E385</f>
        <v>3.2</v>
      </c>
      <c r="H385" s="31"/>
      <c r="I385" s="31"/>
      <c r="J385" s="31"/>
    </row>
    <row r="386" spans="1:10" ht="31.5">
      <c r="A386" s="50" t="s">
        <v>47</v>
      </c>
      <c r="B386" s="48" t="s">
        <v>206</v>
      </c>
      <c r="C386" s="48" t="s">
        <v>0</v>
      </c>
      <c r="D386" s="49">
        <f>D387+D388+D389</f>
        <v>2377.6000000000004</v>
      </c>
      <c r="E386" s="49">
        <f>E387+E388+E389</f>
        <v>-20</v>
      </c>
      <c r="F386" s="49">
        <f>F387+F388+F389</f>
        <v>2357.6000000000004</v>
      </c>
      <c r="H386" s="31"/>
      <c r="I386" s="31"/>
      <c r="J386" s="31"/>
    </row>
    <row r="387" spans="1:10" ht="78.75">
      <c r="A387" s="50" t="s">
        <v>21</v>
      </c>
      <c r="B387" s="48" t="s">
        <v>206</v>
      </c>
      <c r="C387" s="48" t="s">
        <v>22</v>
      </c>
      <c r="D387" s="49">
        <f>'2016 год Приложение  5'!E22</f>
        <v>2105.8</v>
      </c>
      <c r="E387" s="49">
        <f>'2016 год Приложение  5'!F22</f>
        <v>-26.1</v>
      </c>
      <c r="F387" s="49">
        <f>'2016 год Приложение  5'!G22</f>
        <v>2079.7000000000003</v>
      </c>
      <c r="H387" s="31"/>
      <c r="I387" s="31"/>
      <c r="J387" s="31"/>
    </row>
    <row r="388" spans="1:10" ht="31.5">
      <c r="A388" s="51" t="s">
        <v>19</v>
      </c>
      <c r="B388" s="48" t="s">
        <v>206</v>
      </c>
      <c r="C388" s="25" t="s">
        <v>14</v>
      </c>
      <c r="D388" s="49">
        <f>'2016 год Приложение  5'!E23</f>
        <v>270</v>
      </c>
      <c r="E388" s="49">
        <f>'2016 год Приложение  5'!F23</f>
        <v>6.1</v>
      </c>
      <c r="F388" s="49">
        <f>'2016 год Приложение  5'!G23</f>
        <v>276.1</v>
      </c>
      <c r="H388" s="31"/>
      <c r="I388" s="31"/>
      <c r="J388" s="31"/>
    </row>
    <row r="389" spans="1:10" ht="15.75">
      <c r="A389" s="51" t="s">
        <v>15</v>
      </c>
      <c r="B389" s="48" t="s">
        <v>206</v>
      </c>
      <c r="C389" s="25" t="s">
        <v>18</v>
      </c>
      <c r="D389" s="49">
        <f>'2016 год Приложение  5'!E24</f>
        <v>1.8</v>
      </c>
      <c r="E389" s="49">
        <f>'2016 год Приложение  5'!F24</f>
        <v>0</v>
      </c>
      <c r="F389" s="49">
        <f>'2016 год Приложение  5'!G24</f>
        <v>1.8</v>
      </c>
      <c r="H389" s="31"/>
      <c r="I389" s="31"/>
      <c r="J389" s="31"/>
    </row>
    <row r="390" spans="1:10" ht="15.75">
      <c r="A390" s="79" t="s">
        <v>440</v>
      </c>
      <c r="B390" s="32" t="s">
        <v>441</v>
      </c>
      <c r="C390" s="32"/>
      <c r="D390" s="49">
        <f>D391</f>
        <v>0</v>
      </c>
      <c r="E390" s="49">
        <f>E391</f>
        <v>63.4</v>
      </c>
      <c r="F390" s="49">
        <f>F391</f>
        <v>63.4</v>
      </c>
      <c r="H390" s="31"/>
      <c r="I390" s="31"/>
      <c r="J390" s="31"/>
    </row>
    <row r="391" spans="1:10" ht="31.5">
      <c r="A391" s="176" t="s">
        <v>19</v>
      </c>
      <c r="B391" s="32" t="s">
        <v>441</v>
      </c>
      <c r="C391" s="32" t="s">
        <v>14</v>
      </c>
      <c r="D391" s="49">
        <f>'2016 год Приложение  5'!E267</f>
        <v>0</v>
      </c>
      <c r="E391" s="49">
        <f>'2016 год Приложение  5'!F267</f>
        <v>63.4</v>
      </c>
      <c r="F391" s="49">
        <f>'2016 год Приложение  5'!G267</f>
        <v>63.4</v>
      </c>
      <c r="H391" s="31"/>
      <c r="I391" s="31"/>
      <c r="J391" s="31"/>
    </row>
    <row r="392" spans="1:10" ht="31.5">
      <c r="A392" s="26" t="s">
        <v>107</v>
      </c>
      <c r="B392" s="48" t="s">
        <v>203</v>
      </c>
      <c r="C392" s="78"/>
      <c r="D392" s="49">
        <f>D393</f>
        <v>21924.8</v>
      </c>
      <c r="E392" s="49">
        <f>E393</f>
        <v>5646.7</v>
      </c>
      <c r="F392" s="49">
        <f>F393</f>
        <v>27571.5</v>
      </c>
      <c r="H392" s="31"/>
      <c r="I392" s="31"/>
      <c r="J392" s="31"/>
    </row>
    <row r="393" spans="1:10" ht="15.75">
      <c r="A393" s="53" t="s">
        <v>15</v>
      </c>
      <c r="B393" s="48" t="s">
        <v>203</v>
      </c>
      <c r="C393" s="48" t="s">
        <v>18</v>
      </c>
      <c r="D393" s="49">
        <f>'2016 год Приложение  5'!E269</f>
        <v>21924.8</v>
      </c>
      <c r="E393" s="49">
        <f>'2016 год Приложение  5'!F269</f>
        <v>5646.7</v>
      </c>
      <c r="F393" s="49">
        <f>'2016 год Приложение  5'!G269</f>
        <v>27571.5</v>
      </c>
      <c r="H393" s="31"/>
      <c r="I393" s="31"/>
      <c r="J393" s="31"/>
    </row>
    <row r="394" spans="1:10" ht="78.75">
      <c r="A394" s="26" t="s">
        <v>384</v>
      </c>
      <c r="B394" s="48" t="s">
        <v>385</v>
      </c>
      <c r="C394" s="25"/>
      <c r="D394" s="164">
        <f>D395</f>
        <v>12</v>
      </c>
      <c r="E394" s="164">
        <f>E395</f>
        <v>0</v>
      </c>
      <c r="F394" s="164">
        <f>F395</f>
        <v>12</v>
      </c>
      <c r="H394" s="31"/>
      <c r="I394" s="31"/>
      <c r="J394" s="31"/>
    </row>
    <row r="395" spans="1:10" ht="31.5">
      <c r="A395" s="51" t="s">
        <v>19</v>
      </c>
      <c r="B395" s="48" t="s">
        <v>385</v>
      </c>
      <c r="C395" s="25" t="s">
        <v>14</v>
      </c>
      <c r="D395" s="164">
        <f>'2016 год Приложение  5'!E451</f>
        <v>12</v>
      </c>
      <c r="E395" s="164">
        <f>'2016 год Приложение  5'!F451</f>
        <v>0</v>
      </c>
      <c r="F395" s="164">
        <f>D395+E395</f>
        <v>12</v>
      </c>
      <c r="H395" s="31"/>
      <c r="I395" s="31"/>
      <c r="J395" s="31"/>
    </row>
    <row r="396" spans="1:10" ht="78.75">
      <c r="A396" s="53" t="s">
        <v>376</v>
      </c>
      <c r="B396" s="48" t="s">
        <v>371</v>
      </c>
      <c r="C396" s="78"/>
      <c r="D396" s="164">
        <f>D397</f>
        <v>8.7</v>
      </c>
      <c r="E396" s="164">
        <f>E397</f>
        <v>0</v>
      </c>
      <c r="F396" s="164">
        <f>F397</f>
        <v>8.7</v>
      </c>
      <c r="H396" s="31"/>
      <c r="I396" s="31"/>
      <c r="J396" s="31"/>
    </row>
    <row r="397" spans="1:10" ht="31.5">
      <c r="A397" s="176" t="s">
        <v>19</v>
      </c>
      <c r="B397" s="48" t="s">
        <v>371</v>
      </c>
      <c r="C397" s="48" t="s">
        <v>14</v>
      </c>
      <c r="D397" s="164">
        <f>'2016 год Приложение  5'!E271</f>
        <v>8.7</v>
      </c>
      <c r="E397" s="164">
        <f>'2016 год Приложение  5'!F271</f>
        <v>0</v>
      </c>
      <c r="F397" s="164">
        <f>D397+E397</f>
        <v>8.7</v>
      </c>
      <c r="H397" s="31"/>
      <c r="I397" s="31"/>
      <c r="J397" s="31"/>
    </row>
    <row r="398" spans="1:10" ht="78.75">
      <c r="A398" s="53" t="s">
        <v>377</v>
      </c>
      <c r="B398" s="48" t="s">
        <v>372</v>
      </c>
      <c r="C398" s="78"/>
      <c r="D398" s="164">
        <f>D399</f>
        <v>7.9</v>
      </c>
      <c r="E398" s="164">
        <f>E399</f>
        <v>0</v>
      </c>
      <c r="F398" s="164">
        <f>F399</f>
        <v>7.9</v>
      </c>
      <c r="H398" s="31"/>
      <c r="I398" s="31"/>
      <c r="J398" s="31"/>
    </row>
    <row r="399" spans="1:10" ht="31.5">
      <c r="A399" s="176" t="s">
        <v>19</v>
      </c>
      <c r="B399" s="48" t="s">
        <v>372</v>
      </c>
      <c r="C399" s="48" t="s">
        <v>14</v>
      </c>
      <c r="D399" s="164">
        <f>'2016 год Приложение  5'!E273</f>
        <v>7.9</v>
      </c>
      <c r="E399" s="164">
        <f>'2016 год Приложение  5'!F273</f>
        <v>0</v>
      </c>
      <c r="F399" s="164">
        <f>D399+E399</f>
        <v>7.9</v>
      </c>
      <c r="H399" s="31"/>
      <c r="I399" s="31"/>
      <c r="J399" s="31"/>
    </row>
    <row r="400" spans="1:10" ht="94.5">
      <c r="A400" s="53" t="s">
        <v>378</v>
      </c>
      <c r="B400" s="48" t="s">
        <v>373</v>
      </c>
      <c r="C400" s="78"/>
      <c r="D400" s="164">
        <f>D401</f>
        <v>7.3</v>
      </c>
      <c r="E400" s="164">
        <f>E401</f>
        <v>0</v>
      </c>
      <c r="F400" s="164">
        <f>F401</f>
        <v>7.3</v>
      </c>
      <c r="H400" s="31"/>
      <c r="I400" s="31"/>
      <c r="J400" s="31"/>
    </row>
    <row r="401" spans="1:10" ht="31.5">
      <c r="A401" s="176" t="s">
        <v>19</v>
      </c>
      <c r="B401" s="48" t="s">
        <v>373</v>
      </c>
      <c r="C401" s="48" t="s">
        <v>14</v>
      </c>
      <c r="D401" s="164">
        <f>'2016 год Приложение  5'!E275</f>
        <v>7.3</v>
      </c>
      <c r="E401" s="164">
        <f>'2016 год Приложение  5'!F275</f>
        <v>0</v>
      </c>
      <c r="F401" s="164">
        <f>D401+E401</f>
        <v>7.3</v>
      </c>
      <c r="H401" s="31"/>
      <c r="I401" s="31"/>
      <c r="J401" s="31"/>
    </row>
    <row r="402" spans="1:10" ht="378">
      <c r="A402" s="176" t="s">
        <v>420</v>
      </c>
      <c r="B402" s="48" t="s">
        <v>374</v>
      </c>
      <c r="C402" s="78"/>
      <c r="D402" s="164">
        <f>D403</f>
        <v>5.9</v>
      </c>
      <c r="E402" s="164">
        <f>E403</f>
        <v>0</v>
      </c>
      <c r="F402" s="164">
        <f>F403</f>
        <v>5.9</v>
      </c>
      <c r="H402" s="31"/>
      <c r="I402" s="31"/>
      <c r="J402" s="31"/>
    </row>
    <row r="403" spans="1:10" ht="31.5">
      <c r="A403" s="176" t="s">
        <v>19</v>
      </c>
      <c r="B403" s="48" t="s">
        <v>374</v>
      </c>
      <c r="C403" s="48" t="s">
        <v>14</v>
      </c>
      <c r="D403" s="164">
        <f>'2016 год Приложение  5'!E277</f>
        <v>5.9</v>
      </c>
      <c r="E403" s="164">
        <f>'2016 год Приложение  5'!F277</f>
        <v>0</v>
      </c>
      <c r="F403" s="164">
        <f>D403+E403</f>
        <v>5.9</v>
      </c>
      <c r="H403" s="31"/>
      <c r="I403" s="31"/>
      <c r="J403" s="31"/>
    </row>
    <row r="404" spans="1:10" ht="94.5">
      <c r="A404" s="176" t="s">
        <v>379</v>
      </c>
      <c r="B404" s="48" t="s">
        <v>375</v>
      </c>
      <c r="C404" s="78"/>
      <c r="D404" s="164">
        <f>D405</f>
        <v>5.9</v>
      </c>
      <c r="E404" s="164">
        <f>E405</f>
        <v>0</v>
      </c>
      <c r="F404" s="164">
        <f>F405</f>
        <v>5.9</v>
      </c>
      <c r="H404" s="31"/>
      <c r="I404" s="31"/>
      <c r="J404" s="31"/>
    </row>
    <row r="405" spans="1:10" ht="31.5">
      <c r="A405" s="176" t="s">
        <v>19</v>
      </c>
      <c r="B405" s="48" t="s">
        <v>375</v>
      </c>
      <c r="C405" s="48" t="s">
        <v>14</v>
      </c>
      <c r="D405" s="164">
        <f>'2016 год Приложение  5'!E279</f>
        <v>5.9</v>
      </c>
      <c r="E405" s="164">
        <f>'2016 год Приложение  5'!F279</f>
        <v>0</v>
      </c>
      <c r="F405" s="164">
        <f>D405+E405</f>
        <v>5.9</v>
      </c>
      <c r="H405" s="31"/>
      <c r="I405" s="31"/>
      <c r="J405" s="31"/>
    </row>
    <row r="406" spans="1:10" ht="94.5">
      <c r="A406" s="176" t="s">
        <v>455</v>
      </c>
      <c r="B406" s="48" t="s">
        <v>454</v>
      </c>
      <c r="C406" s="48"/>
      <c r="D406" s="164">
        <f>D407</f>
        <v>0</v>
      </c>
      <c r="E406" s="164">
        <f>E407</f>
        <v>5.9</v>
      </c>
      <c r="F406" s="164">
        <f>F407</f>
        <v>5.9</v>
      </c>
      <c r="H406" s="31"/>
      <c r="I406" s="31"/>
      <c r="J406" s="31"/>
    </row>
    <row r="407" spans="1:10" ht="31.5">
      <c r="A407" s="176" t="s">
        <v>19</v>
      </c>
      <c r="B407" s="48" t="s">
        <v>454</v>
      </c>
      <c r="C407" s="48" t="s">
        <v>14</v>
      </c>
      <c r="D407" s="164">
        <f>'2016 год Приложение  5'!E281</f>
        <v>0</v>
      </c>
      <c r="E407" s="164">
        <f>'2016 год Приложение  5'!F281</f>
        <v>5.9</v>
      </c>
      <c r="F407" s="164">
        <f>D407+E407</f>
        <v>5.9</v>
      </c>
      <c r="H407" s="31"/>
      <c r="I407" s="31"/>
      <c r="J407" s="31"/>
    </row>
    <row r="408" spans="1:10" ht="31.5">
      <c r="A408" s="51" t="s">
        <v>386</v>
      </c>
      <c r="B408" s="48" t="s">
        <v>392</v>
      </c>
      <c r="C408" s="179"/>
      <c r="D408" s="49">
        <f>D409</f>
        <v>198.4</v>
      </c>
      <c r="E408" s="49">
        <f>E409</f>
        <v>0</v>
      </c>
      <c r="F408" s="49">
        <f>F409</f>
        <v>198.4</v>
      </c>
      <c r="H408" s="31"/>
      <c r="I408" s="31"/>
      <c r="J408" s="31"/>
    </row>
    <row r="409" spans="1:10" ht="31.5">
      <c r="A409" s="51" t="s">
        <v>19</v>
      </c>
      <c r="B409" s="48" t="s">
        <v>392</v>
      </c>
      <c r="C409" s="179" t="s">
        <v>14</v>
      </c>
      <c r="D409" s="49">
        <f>'2016 год Приложение  5'!E283</f>
        <v>198.4</v>
      </c>
      <c r="E409" s="49">
        <f>'2016 год Приложение  5'!F283</f>
        <v>0</v>
      </c>
      <c r="F409" s="49">
        <f>D409+E409</f>
        <v>198.4</v>
      </c>
      <c r="H409" s="31"/>
      <c r="I409" s="31"/>
      <c r="J409" s="31"/>
    </row>
    <row r="410" spans="1:10" ht="47.25">
      <c r="A410" s="62" t="s">
        <v>443</v>
      </c>
      <c r="B410" s="48" t="s">
        <v>442</v>
      </c>
      <c r="C410" s="48"/>
      <c r="D410" s="164">
        <f>D411</f>
        <v>0</v>
      </c>
      <c r="E410" s="164">
        <f>E411</f>
        <v>149.3</v>
      </c>
      <c r="F410" s="164">
        <f>F411</f>
        <v>149.3</v>
      </c>
      <c r="H410" s="31"/>
      <c r="I410" s="31"/>
      <c r="J410" s="31"/>
    </row>
    <row r="411" spans="1:10" ht="31.5">
      <c r="A411" s="180" t="s">
        <v>19</v>
      </c>
      <c r="B411" s="48" t="s">
        <v>442</v>
      </c>
      <c r="C411" s="48" t="s">
        <v>14</v>
      </c>
      <c r="D411" s="164">
        <f>'2016 год Приложение  5'!E285</f>
        <v>0</v>
      </c>
      <c r="E411" s="164">
        <f>'2016 год Приложение  5'!F285</f>
        <v>149.3</v>
      </c>
      <c r="F411" s="164">
        <f>'2016 год Приложение  5'!G285</f>
        <v>149.3</v>
      </c>
      <c r="H411" s="31"/>
      <c r="I411" s="31"/>
      <c r="J411" s="31"/>
    </row>
    <row r="412" spans="1:10" ht="47.25">
      <c r="A412" s="98" t="s">
        <v>73</v>
      </c>
      <c r="B412" s="48" t="s">
        <v>204</v>
      </c>
      <c r="C412" s="25"/>
      <c r="D412" s="164">
        <f>D413</f>
        <v>336.9</v>
      </c>
      <c r="E412" s="164">
        <f>E413</f>
        <v>0</v>
      </c>
      <c r="F412" s="164">
        <f>F413</f>
        <v>336.9</v>
      </c>
      <c r="H412" s="31"/>
      <c r="I412" s="31"/>
      <c r="J412" s="31"/>
    </row>
    <row r="413" spans="1:10" ht="31.5">
      <c r="A413" s="46" t="s">
        <v>19</v>
      </c>
      <c r="B413" s="48" t="s">
        <v>204</v>
      </c>
      <c r="C413" s="48" t="s">
        <v>14</v>
      </c>
      <c r="D413" s="164">
        <f>'2016 год Приложение  5'!E287</f>
        <v>336.9</v>
      </c>
      <c r="E413" s="164">
        <f>'2016 год Приложение  5'!F287</f>
        <v>0</v>
      </c>
      <c r="F413" s="164">
        <f>'2016 год Приложение  5'!G287</f>
        <v>336.9</v>
      </c>
      <c r="H413" s="31"/>
      <c r="I413" s="31"/>
      <c r="J413" s="31"/>
    </row>
    <row r="414" spans="1:10" ht="47.25">
      <c r="A414" s="26" t="s">
        <v>70</v>
      </c>
      <c r="B414" s="48" t="s">
        <v>193</v>
      </c>
      <c r="C414" s="165"/>
      <c r="D414" s="164">
        <f>D415</f>
        <v>1154.4</v>
      </c>
      <c r="E414" s="164">
        <f>E415</f>
        <v>0</v>
      </c>
      <c r="F414" s="164">
        <f>F415</f>
        <v>1154.4</v>
      </c>
      <c r="H414" s="31"/>
      <c r="I414" s="31"/>
      <c r="J414" s="31"/>
    </row>
    <row r="415" spans="1:10" ht="15.75">
      <c r="A415" s="52" t="s">
        <v>65</v>
      </c>
      <c r="B415" s="48" t="s">
        <v>193</v>
      </c>
      <c r="C415" s="48" t="s">
        <v>66</v>
      </c>
      <c r="D415" s="49">
        <f>'2016 год Приложение  5'!E453</f>
        <v>1154.4</v>
      </c>
      <c r="E415" s="49">
        <f>'2016 год Приложение  5'!F453</f>
        <v>0</v>
      </c>
      <c r="F415" s="49">
        <f>'2016 год Приложение  5'!G453</f>
        <v>1154.4</v>
      </c>
      <c r="H415" s="31"/>
      <c r="I415" s="31"/>
      <c r="J415" s="31"/>
    </row>
    <row r="416" spans="1:10" ht="31.5">
      <c r="A416" s="98" t="s">
        <v>250</v>
      </c>
      <c r="B416" s="48" t="s">
        <v>248</v>
      </c>
      <c r="C416" s="25"/>
      <c r="D416" s="54">
        <f>D417</f>
        <v>437.2</v>
      </c>
      <c r="E416" s="54">
        <f>E417</f>
        <v>0</v>
      </c>
      <c r="F416" s="54">
        <f>F417</f>
        <v>437.2</v>
      </c>
      <c r="H416" s="31"/>
      <c r="I416" s="31"/>
      <c r="J416" s="31"/>
    </row>
    <row r="417" spans="1:10" ht="31.5">
      <c r="A417" s="62" t="s">
        <v>19</v>
      </c>
      <c r="B417" s="48" t="s">
        <v>248</v>
      </c>
      <c r="C417" s="48" t="s">
        <v>14</v>
      </c>
      <c r="D417" s="54">
        <f>'2016 год Приложение  5'!E289</f>
        <v>437.2</v>
      </c>
      <c r="E417" s="54">
        <f>'2016 год Приложение  5'!F289</f>
        <v>0</v>
      </c>
      <c r="F417" s="54">
        <f>'2016 год Приложение  5'!G289</f>
        <v>437.2</v>
      </c>
      <c r="H417" s="31"/>
      <c r="I417" s="31"/>
      <c r="J417" s="31"/>
    </row>
    <row r="418" spans="1:10" ht="63">
      <c r="A418" s="53" t="s">
        <v>69</v>
      </c>
      <c r="B418" s="48" t="s">
        <v>194</v>
      </c>
      <c r="C418" s="25"/>
      <c r="D418" s="49">
        <f>D419</f>
        <v>136.9</v>
      </c>
      <c r="E418" s="49">
        <f>E419</f>
        <v>0</v>
      </c>
      <c r="F418" s="49">
        <f>F419</f>
        <v>136.9</v>
      </c>
      <c r="H418" s="31"/>
      <c r="I418" s="31"/>
      <c r="J418" s="31"/>
    </row>
    <row r="419" spans="1:10" ht="15.75">
      <c r="A419" s="52" t="s">
        <v>65</v>
      </c>
      <c r="B419" s="48" t="s">
        <v>194</v>
      </c>
      <c r="C419" s="48" t="s">
        <v>66</v>
      </c>
      <c r="D419" s="49">
        <f>'2016 год Приложение  5'!E455</f>
        <v>136.9</v>
      </c>
      <c r="E419" s="49">
        <f>'2016 год Приложение  5'!F455</f>
        <v>0</v>
      </c>
      <c r="F419" s="49">
        <f>'2016 год Приложение  5'!G455</f>
        <v>136.9</v>
      </c>
      <c r="H419" s="31"/>
      <c r="I419" s="31"/>
      <c r="J419" s="31"/>
    </row>
    <row r="420" spans="1:10" ht="31.5">
      <c r="A420" s="52" t="s">
        <v>74</v>
      </c>
      <c r="B420" s="48" t="s">
        <v>209</v>
      </c>
      <c r="C420" s="48"/>
      <c r="D420" s="49">
        <f>D421</f>
        <v>1072.3</v>
      </c>
      <c r="E420" s="49">
        <f>E421+E424</f>
        <v>0</v>
      </c>
      <c r="F420" s="49">
        <f>F421+F424</f>
        <v>1072.3</v>
      </c>
      <c r="H420" s="31"/>
      <c r="I420" s="31"/>
      <c r="J420" s="31"/>
    </row>
    <row r="421" spans="1:10" ht="126">
      <c r="A421" s="55" t="s">
        <v>81</v>
      </c>
      <c r="B421" s="48" t="s">
        <v>210</v>
      </c>
      <c r="C421" s="48"/>
      <c r="D421" s="49">
        <f>D423+D422</f>
        <v>1072.3</v>
      </c>
      <c r="E421" s="49">
        <f>E423+E422</f>
        <v>-883.1</v>
      </c>
      <c r="F421" s="49">
        <f>F423+F422</f>
        <v>189.2</v>
      </c>
      <c r="H421" s="31"/>
      <c r="I421" s="31"/>
      <c r="J421" s="31"/>
    </row>
    <row r="422" spans="1:10" ht="15.75">
      <c r="A422" s="52" t="s">
        <v>40</v>
      </c>
      <c r="B422" s="48" t="s">
        <v>210</v>
      </c>
      <c r="C422" s="48" t="s">
        <v>23</v>
      </c>
      <c r="D422" s="49">
        <f>'2016 год Приложение  5'!E336</f>
        <v>122.3</v>
      </c>
      <c r="E422" s="49">
        <f>'2016 год Приложение  5'!F336</f>
        <v>0</v>
      </c>
      <c r="F422" s="49">
        <f>'2016 год Приложение  5'!G336</f>
        <v>122.3</v>
      </c>
      <c r="H422" s="31"/>
      <c r="I422" s="31"/>
      <c r="J422" s="31"/>
    </row>
    <row r="423" spans="1:10" ht="31.5">
      <c r="A423" s="99" t="s">
        <v>16</v>
      </c>
      <c r="B423" s="48" t="s">
        <v>210</v>
      </c>
      <c r="C423" s="48" t="s">
        <v>17</v>
      </c>
      <c r="D423" s="49">
        <f>'2016 год Приложение  5'!E337</f>
        <v>950</v>
      </c>
      <c r="E423" s="49">
        <f>'2016 год Приложение  5'!F337</f>
        <v>-883.1</v>
      </c>
      <c r="F423" s="49">
        <f>'2016 год Приложение  5'!G337</f>
        <v>66.89999999999998</v>
      </c>
      <c r="H423" s="31"/>
      <c r="I423" s="31"/>
      <c r="J423" s="31"/>
    </row>
    <row r="424" spans="1:10" ht="78.75">
      <c r="A424" s="53" t="s">
        <v>416</v>
      </c>
      <c r="B424" s="48" t="s">
        <v>417</v>
      </c>
      <c r="C424" s="48"/>
      <c r="D424" s="49">
        <v>0</v>
      </c>
      <c r="E424" s="49">
        <f>E425</f>
        <v>883.1</v>
      </c>
      <c r="F424" s="49">
        <f>F425</f>
        <v>883.1</v>
      </c>
      <c r="H424" s="31"/>
      <c r="I424" s="31"/>
      <c r="J424" s="31"/>
    </row>
    <row r="425" spans="1:10" ht="31.5">
      <c r="A425" s="53" t="s">
        <v>16</v>
      </c>
      <c r="B425" s="188" t="s">
        <v>417</v>
      </c>
      <c r="C425" s="48" t="s">
        <v>17</v>
      </c>
      <c r="D425" s="49">
        <v>0</v>
      </c>
      <c r="E425" s="49">
        <f>'2016 год Приложение  5'!F339</f>
        <v>883.1</v>
      </c>
      <c r="F425" s="49">
        <f>'2016 год Приложение  5'!G339</f>
        <v>883.1</v>
      </c>
      <c r="H425" s="31"/>
      <c r="I425" s="31"/>
      <c r="J425" s="31"/>
    </row>
    <row r="426" spans="1:10" ht="63">
      <c r="A426" s="53" t="s">
        <v>108</v>
      </c>
      <c r="B426" s="48" t="s">
        <v>205</v>
      </c>
      <c r="C426" s="48"/>
      <c r="D426" s="49">
        <f>D427</f>
        <v>634.8</v>
      </c>
      <c r="E426" s="49">
        <f>E427</f>
        <v>0</v>
      </c>
      <c r="F426" s="49">
        <f>F427</f>
        <v>634.8</v>
      </c>
      <c r="H426" s="31"/>
      <c r="I426" s="31"/>
      <c r="J426" s="31"/>
    </row>
    <row r="427" spans="1:10" ht="15.75">
      <c r="A427" s="53" t="s">
        <v>40</v>
      </c>
      <c r="B427" s="48" t="s">
        <v>205</v>
      </c>
      <c r="C427" s="48" t="s">
        <v>23</v>
      </c>
      <c r="D427" s="49">
        <f>'2016 год Приложение  5'!E291</f>
        <v>634.8</v>
      </c>
      <c r="E427" s="49">
        <f>'2016 год Приложение  5'!F291</f>
        <v>0</v>
      </c>
      <c r="F427" s="49">
        <f>'2016 год Приложение  5'!G291</f>
        <v>634.8</v>
      </c>
      <c r="H427" s="31"/>
      <c r="I427" s="31"/>
      <c r="J427" s="31"/>
    </row>
    <row r="428" spans="1:10" ht="15.75">
      <c r="A428" s="23" t="s">
        <v>395</v>
      </c>
      <c r="B428" s="48" t="s">
        <v>396</v>
      </c>
      <c r="C428" s="185"/>
      <c r="D428" s="49">
        <f>'2016 год Приложение  5'!E456</f>
        <v>6000</v>
      </c>
      <c r="E428" s="49">
        <f>'2016 год Приложение  5'!F456</f>
        <v>-5150</v>
      </c>
      <c r="F428" s="49">
        <f>'2016 год Приложение  5'!G456</f>
        <v>850</v>
      </c>
      <c r="H428" s="31"/>
      <c r="I428" s="31"/>
      <c r="J428" s="31"/>
    </row>
    <row r="429" spans="1:10" ht="31.5">
      <c r="A429" s="53" t="s">
        <v>397</v>
      </c>
      <c r="B429" s="48" t="s">
        <v>396</v>
      </c>
      <c r="C429" s="185" t="s">
        <v>398</v>
      </c>
      <c r="D429" s="49">
        <f>'2016 год Приложение  5'!E457</f>
        <v>6000</v>
      </c>
      <c r="E429" s="49">
        <f>'2016 год Приложение  5'!F457</f>
        <v>-5150</v>
      </c>
      <c r="F429" s="49">
        <f>'2016 год Приложение  5'!G457</f>
        <v>850</v>
      </c>
      <c r="H429" s="31"/>
      <c r="I429" s="31"/>
      <c r="J429" s="31"/>
    </row>
    <row r="430" spans="1:10" ht="244.5" customHeight="1">
      <c r="A430" s="103" t="s">
        <v>345</v>
      </c>
      <c r="B430" s="59" t="s">
        <v>198</v>
      </c>
      <c r="C430" s="60"/>
      <c r="D430" s="56">
        <f>D431</f>
        <v>3</v>
      </c>
      <c r="E430" s="56">
        <f>E431</f>
        <v>0</v>
      </c>
      <c r="F430" s="56">
        <f>F431</f>
        <v>3</v>
      </c>
      <c r="H430" s="31"/>
      <c r="I430" s="31"/>
      <c r="J430" s="31"/>
    </row>
    <row r="431" spans="1:10" ht="31.5">
      <c r="A431" s="62" t="s">
        <v>19</v>
      </c>
      <c r="B431" s="59" t="s">
        <v>198</v>
      </c>
      <c r="C431" s="60">
        <v>200</v>
      </c>
      <c r="D431" s="49">
        <f>'2016 год Приложение  5'!E459</f>
        <v>3</v>
      </c>
      <c r="E431" s="49">
        <f>'2016 год Приложение  5'!F459</f>
        <v>0</v>
      </c>
      <c r="F431" s="49">
        <f>'2016 год Приложение  5'!G459</f>
        <v>3</v>
      </c>
      <c r="H431" s="31"/>
      <c r="I431" s="31"/>
      <c r="J431" s="31"/>
    </row>
    <row r="432" spans="1:10" ht="189">
      <c r="A432" s="100" t="s">
        <v>346</v>
      </c>
      <c r="B432" s="133" t="s">
        <v>199</v>
      </c>
      <c r="C432" s="134"/>
      <c r="D432" s="56">
        <f>D433</f>
        <v>3</v>
      </c>
      <c r="E432" s="56">
        <f>E433</f>
        <v>0</v>
      </c>
      <c r="F432" s="56">
        <f>F433</f>
        <v>3</v>
      </c>
      <c r="H432" s="31"/>
      <c r="I432" s="31"/>
      <c r="J432" s="31"/>
    </row>
    <row r="433" spans="1:10" ht="31.5">
      <c r="A433" s="62" t="s">
        <v>19</v>
      </c>
      <c r="B433" s="133" t="s">
        <v>199</v>
      </c>
      <c r="C433" s="135">
        <v>200</v>
      </c>
      <c r="D433" s="49">
        <f>'2016 год Приложение  5'!E461</f>
        <v>3</v>
      </c>
      <c r="E433" s="49">
        <f>'2016 год Приложение  5'!F461</f>
        <v>0</v>
      </c>
      <c r="F433" s="49">
        <f>'2016 год Приложение  5'!G461</f>
        <v>3</v>
      </c>
      <c r="H433" s="31"/>
      <c r="I433" s="31"/>
      <c r="J433" s="31"/>
    </row>
    <row r="434" spans="1:10" ht="31.5">
      <c r="A434" s="26" t="s">
        <v>67</v>
      </c>
      <c r="B434" s="133" t="s">
        <v>200</v>
      </c>
      <c r="C434" s="57"/>
      <c r="D434" s="56">
        <f>D435</f>
        <v>1650</v>
      </c>
      <c r="E434" s="56">
        <f>E435</f>
        <v>0</v>
      </c>
      <c r="F434" s="56">
        <f>F435</f>
        <v>1650</v>
      </c>
      <c r="H434" s="31"/>
      <c r="I434" s="31"/>
      <c r="J434" s="31"/>
    </row>
    <row r="435" spans="1:10" ht="15.75">
      <c r="A435" s="53" t="s">
        <v>65</v>
      </c>
      <c r="B435" s="133" t="s">
        <v>200</v>
      </c>
      <c r="C435" s="48" t="s">
        <v>66</v>
      </c>
      <c r="D435" s="49">
        <f>'2016 год Приложение  5'!E463</f>
        <v>1650</v>
      </c>
      <c r="E435" s="49">
        <f>'2016 год Приложение  5'!F463</f>
        <v>0</v>
      </c>
      <c r="F435" s="49">
        <f>'2016 год Приложение  5'!G463</f>
        <v>1650</v>
      </c>
      <c r="H435" s="31"/>
      <c r="I435" s="31"/>
      <c r="J435" s="31"/>
    </row>
    <row r="436" spans="1:10" ht="105">
      <c r="A436" s="101" t="s">
        <v>347</v>
      </c>
      <c r="B436" s="133" t="s">
        <v>201</v>
      </c>
      <c r="C436" s="58"/>
      <c r="D436" s="56">
        <f>D437</f>
        <v>148.6</v>
      </c>
      <c r="E436" s="56">
        <f>E437</f>
        <v>0</v>
      </c>
      <c r="F436" s="56">
        <f>F437</f>
        <v>148.6</v>
      </c>
      <c r="H436" s="31"/>
      <c r="I436" s="31"/>
      <c r="J436" s="31"/>
    </row>
    <row r="437" spans="1:10" ht="15.75">
      <c r="A437" s="53" t="s">
        <v>65</v>
      </c>
      <c r="B437" s="133" t="s">
        <v>201</v>
      </c>
      <c r="C437" s="48" t="s">
        <v>66</v>
      </c>
      <c r="D437" s="49">
        <f>'2016 год Приложение  5'!E465</f>
        <v>148.6</v>
      </c>
      <c r="E437" s="49">
        <f>'2016 год Приложение  5'!F465</f>
        <v>0</v>
      </c>
      <c r="F437" s="49">
        <f>'2016 год Приложение  5'!G465</f>
        <v>148.6</v>
      </c>
      <c r="H437" s="31"/>
      <c r="I437" s="31"/>
      <c r="J437" s="31"/>
    </row>
    <row r="438" spans="1:10" ht="137.25" customHeight="1">
      <c r="A438" s="61" t="s">
        <v>348</v>
      </c>
      <c r="B438" s="133" t="s">
        <v>202</v>
      </c>
      <c r="C438" s="58"/>
      <c r="D438" s="56">
        <f>D439</f>
        <v>7</v>
      </c>
      <c r="E438" s="56">
        <f>E439</f>
        <v>0</v>
      </c>
      <c r="F438" s="56">
        <f>F439</f>
        <v>7</v>
      </c>
      <c r="H438" s="31"/>
      <c r="I438" s="31"/>
      <c r="J438" s="31"/>
    </row>
    <row r="439" spans="1:10" ht="31.5">
      <c r="A439" s="53" t="s">
        <v>19</v>
      </c>
      <c r="B439" s="133" t="s">
        <v>202</v>
      </c>
      <c r="C439" s="48" t="s">
        <v>14</v>
      </c>
      <c r="D439" s="49">
        <f>'2016 год Приложение  5'!E467</f>
        <v>7</v>
      </c>
      <c r="E439" s="49">
        <f>'2016 год Приложение  5'!F467</f>
        <v>0</v>
      </c>
      <c r="F439" s="49">
        <f>'2016 год Приложение  5'!G467</f>
        <v>7</v>
      </c>
      <c r="H439" s="31"/>
      <c r="I439" s="31"/>
      <c r="J439" s="31"/>
    </row>
    <row r="440" spans="1:10" ht="47.25">
      <c r="A440" s="26" t="s">
        <v>82</v>
      </c>
      <c r="B440" s="48" t="s">
        <v>196</v>
      </c>
      <c r="C440" s="48" t="s">
        <v>0</v>
      </c>
      <c r="D440" s="56">
        <f>D441</f>
        <v>4200</v>
      </c>
      <c r="E440" s="56">
        <f>E441</f>
        <v>0</v>
      </c>
      <c r="F440" s="56">
        <f>F441</f>
        <v>4200</v>
      </c>
      <c r="H440" s="31"/>
      <c r="I440" s="31"/>
      <c r="J440" s="31"/>
    </row>
    <row r="441" spans="1:10" ht="15.75">
      <c r="A441" s="53" t="s">
        <v>65</v>
      </c>
      <c r="B441" s="48" t="s">
        <v>196</v>
      </c>
      <c r="C441" s="48" t="s">
        <v>66</v>
      </c>
      <c r="D441" s="49">
        <f>'2016 год Приложение  5'!E469</f>
        <v>4200</v>
      </c>
      <c r="E441" s="49">
        <f>'2016 год Приложение  5'!F469</f>
        <v>0</v>
      </c>
      <c r="F441" s="49">
        <f>'2016 год Приложение  5'!G469</f>
        <v>4200</v>
      </c>
      <c r="H441" s="31"/>
      <c r="I441" s="31"/>
      <c r="J441" s="31"/>
    </row>
    <row r="442" spans="1:10" ht="31.5">
      <c r="A442" s="99" t="s">
        <v>68</v>
      </c>
      <c r="B442" s="48" t="s">
        <v>197</v>
      </c>
      <c r="C442" s="57"/>
      <c r="D442" s="56">
        <f>D443</f>
        <v>21516</v>
      </c>
      <c r="E442" s="56">
        <f>E443</f>
        <v>0</v>
      </c>
      <c r="F442" s="56">
        <f>F443</f>
        <v>21516</v>
      </c>
      <c r="H442" s="31"/>
      <c r="I442" s="31"/>
      <c r="J442" s="31"/>
    </row>
    <row r="443" spans="1:10" ht="15.75">
      <c r="A443" s="53" t="s">
        <v>65</v>
      </c>
      <c r="B443" s="48" t="s">
        <v>197</v>
      </c>
      <c r="C443" s="48" t="s">
        <v>66</v>
      </c>
      <c r="D443" s="49">
        <f>'2016 год Приложение  5'!E471</f>
        <v>21516</v>
      </c>
      <c r="E443" s="49">
        <f>'2016 год Приложение  5'!F471</f>
        <v>0</v>
      </c>
      <c r="F443" s="49">
        <f>'2016 год Приложение  5'!G471</f>
        <v>21516</v>
      </c>
      <c r="H443" s="31"/>
      <c r="I443" s="31"/>
      <c r="J443" s="31"/>
    </row>
    <row r="444" spans="1:10" ht="63">
      <c r="A444" s="104" t="s">
        <v>93</v>
      </c>
      <c r="B444" s="71" t="s">
        <v>211</v>
      </c>
      <c r="C444" s="71"/>
      <c r="D444" s="105">
        <f>D445</f>
        <v>1400</v>
      </c>
      <c r="E444" s="105">
        <f>E445</f>
        <v>-1400</v>
      </c>
      <c r="F444" s="105">
        <f>F445</f>
        <v>0</v>
      </c>
      <c r="H444" s="31"/>
      <c r="I444" s="31"/>
      <c r="J444" s="31"/>
    </row>
    <row r="445" spans="1:10" ht="15.75">
      <c r="A445" s="70" t="s">
        <v>15</v>
      </c>
      <c r="B445" s="71" t="s">
        <v>211</v>
      </c>
      <c r="C445" s="72">
        <v>800</v>
      </c>
      <c r="D445" s="49">
        <f>'2016 год Приложение  5'!E293</f>
        <v>1400</v>
      </c>
      <c r="E445" s="49">
        <f>'2016 год Приложение  5'!F293</f>
        <v>-1400</v>
      </c>
      <c r="F445" s="49">
        <f>'2016 год Приложение  5'!G293</f>
        <v>0</v>
      </c>
      <c r="H445" s="31"/>
      <c r="I445" s="31"/>
      <c r="J445" s="31"/>
    </row>
    <row r="446" spans="1:7" ht="31.5">
      <c r="A446" s="174" t="s">
        <v>340</v>
      </c>
      <c r="B446" s="172" t="s">
        <v>339</v>
      </c>
      <c r="C446" s="172"/>
      <c r="D446" s="170">
        <f>D447</f>
        <v>15585.8</v>
      </c>
      <c r="E446" s="170">
        <f>E447</f>
        <v>-15585.8</v>
      </c>
      <c r="F446" s="170">
        <f>F447</f>
        <v>0</v>
      </c>
      <c r="G446" s="171"/>
    </row>
    <row r="447" spans="1:7" ht="26.25" customHeight="1">
      <c r="A447" s="53" t="s">
        <v>15</v>
      </c>
      <c r="B447" s="172" t="s">
        <v>339</v>
      </c>
      <c r="C447" s="48" t="s">
        <v>18</v>
      </c>
      <c r="D447" s="170">
        <f>'2016 год Приложение  5'!E473</f>
        <v>15585.8</v>
      </c>
      <c r="E447" s="170">
        <f>'2016 год Приложение  5'!F473</f>
        <v>-15585.8</v>
      </c>
      <c r="F447" s="170">
        <f>'2016 год Приложение  5'!G473</f>
        <v>0</v>
      </c>
      <c r="G447" s="171"/>
    </row>
  </sheetData>
  <sheetProtection/>
  <mergeCells count="11">
    <mergeCell ref="B2:F2"/>
    <mergeCell ref="B5:F5"/>
    <mergeCell ref="E9:E10"/>
    <mergeCell ref="F9:F10"/>
    <mergeCell ref="B1:F1"/>
    <mergeCell ref="A9:A10"/>
    <mergeCell ref="D9:D10"/>
    <mergeCell ref="B4:F4"/>
    <mergeCell ref="B9:B10"/>
    <mergeCell ref="C9:C10"/>
    <mergeCell ref="A7:F7"/>
  </mergeCells>
  <printOptions horizontalCentered="1"/>
  <pageMargins left="0.984251968503937" right="0.7874015748031497" top="0.3937007874015748" bottom="0.3937007874015748" header="0.3937007874015748" footer="0.3937007874015748"/>
  <pageSetup fitToHeight="0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3"/>
  <sheetViews>
    <sheetView view="pageBreakPreview" zoomScaleSheetLayoutView="100" workbookViewId="0" topLeftCell="A1">
      <selection activeCell="H1" sqref="H1:N16384"/>
    </sheetView>
  </sheetViews>
  <sheetFormatPr defaultColWidth="9.140625" defaultRowHeight="12.75"/>
  <cols>
    <col min="1" max="1" width="52.140625" style="0" customWidth="1"/>
    <col min="2" max="2" width="7.28125" style="0" customWidth="1"/>
    <col min="3" max="3" width="17.57421875" style="0" customWidth="1"/>
    <col min="4" max="4" width="6.421875" style="0" customWidth="1"/>
    <col min="5" max="5" width="13.7109375" style="0" customWidth="1"/>
    <col min="6" max="6" width="13.8515625" style="0" customWidth="1"/>
    <col min="7" max="7" width="12.8515625" style="0" customWidth="1"/>
    <col min="8" max="8" width="19.28125" style="0" hidden="1" customWidth="1"/>
    <col min="9" max="10" width="15.00390625" style="0" hidden="1" customWidth="1"/>
    <col min="11" max="11" width="12.28125" style="0" hidden="1" customWidth="1"/>
    <col min="12" max="12" width="15.00390625" style="0" hidden="1" customWidth="1"/>
    <col min="13" max="13" width="13.28125" style="0" hidden="1" customWidth="1"/>
    <col min="14" max="14" width="9.140625" style="0" hidden="1" customWidth="1"/>
  </cols>
  <sheetData>
    <row r="1" spans="3:7" ht="15.75">
      <c r="C1" s="208" t="s">
        <v>10</v>
      </c>
      <c r="D1" s="208"/>
      <c r="E1" s="208"/>
      <c r="F1" s="208"/>
      <c r="G1" s="208"/>
    </row>
    <row r="2" spans="3:7" ht="29.25" customHeight="1">
      <c r="C2" s="205" t="s">
        <v>460</v>
      </c>
      <c r="D2" s="205"/>
      <c r="E2" s="205"/>
      <c r="F2" s="205"/>
      <c r="G2" s="205"/>
    </row>
    <row r="4" spans="1:7" ht="18.75">
      <c r="A4" s="5"/>
      <c r="B4" s="5"/>
      <c r="C4" s="208" t="s">
        <v>149</v>
      </c>
      <c r="D4" s="208"/>
      <c r="E4" s="208"/>
      <c r="F4" s="208"/>
      <c r="G4" s="208"/>
    </row>
    <row r="5" spans="1:7" ht="38.25" customHeight="1">
      <c r="A5" s="5"/>
      <c r="B5" s="5"/>
      <c r="C5" s="205" t="s">
        <v>364</v>
      </c>
      <c r="D5" s="205"/>
      <c r="E5" s="205"/>
      <c r="F5" s="205"/>
      <c r="G5" s="205"/>
    </row>
    <row r="6" spans="1:7" ht="18.75">
      <c r="A6" s="5"/>
      <c r="B6" s="5"/>
      <c r="C6" s="6"/>
      <c r="D6" s="6"/>
      <c r="E6" s="6"/>
      <c r="F6" s="6"/>
      <c r="G6" s="6"/>
    </row>
    <row r="7" spans="1:7" ht="53.25" customHeight="1">
      <c r="A7" s="214" t="s">
        <v>177</v>
      </c>
      <c r="B7" s="214"/>
      <c r="C7" s="214"/>
      <c r="D7" s="214"/>
      <c r="E7" s="214"/>
      <c r="F7" s="214"/>
      <c r="G7" s="214"/>
    </row>
    <row r="8" spans="1:10" ht="15.75">
      <c r="A8" s="1" t="s">
        <v>0</v>
      </c>
      <c r="B8" s="1"/>
      <c r="C8" s="1" t="s">
        <v>0</v>
      </c>
      <c r="D8" s="1" t="s">
        <v>0</v>
      </c>
      <c r="E8" s="2"/>
      <c r="F8" s="2"/>
      <c r="G8" s="2"/>
      <c r="I8" s="153">
        <f>1640042.4+360785.4</f>
        <v>2000827.7999999998</v>
      </c>
      <c r="J8" s="153">
        <f>I8-G12</f>
        <v>-514839.6000000001</v>
      </c>
    </row>
    <row r="9" spans="1:7" ht="15.75" customHeight="1">
      <c r="A9" s="209" t="s">
        <v>3</v>
      </c>
      <c r="B9" s="209" t="s">
        <v>150</v>
      </c>
      <c r="C9" s="209" t="s">
        <v>1</v>
      </c>
      <c r="D9" s="209" t="s">
        <v>2</v>
      </c>
      <c r="E9" s="209" t="s">
        <v>9</v>
      </c>
      <c r="F9" s="209" t="s">
        <v>366</v>
      </c>
      <c r="G9" s="209" t="s">
        <v>9</v>
      </c>
    </row>
    <row r="10" spans="1:7" ht="40.5" customHeight="1">
      <c r="A10" s="212"/>
      <c r="B10" s="213"/>
      <c r="C10" s="210"/>
      <c r="D10" s="210"/>
      <c r="E10" s="212"/>
      <c r="F10" s="212"/>
      <c r="G10" s="212"/>
    </row>
    <row r="11" spans="1:12" ht="15">
      <c r="A11" s="106" t="s">
        <v>4</v>
      </c>
      <c r="B11" s="106">
        <v>2</v>
      </c>
      <c r="C11" s="106">
        <v>3</v>
      </c>
      <c r="D11" s="106">
        <v>4</v>
      </c>
      <c r="E11" s="106">
        <v>5</v>
      </c>
      <c r="F11" s="106">
        <v>6</v>
      </c>
      <c r="G11" s="106">
        <v>5</v>
      </c>
      <c r="H11" s="4"/>
      <c r="I11" s="4" t="s">
        <v>10</v>
      </c>
      <c r="J11" s="4"/>
      <c r="K11" s="4"/>
      <c r="L11" s="4"/>
    </row>
    <row r="12" spans="1:14" ht="28.5" customHeight="1">
      <c r="A12" s="7" t="s">
        <v>8</v>
      </c>
      <c r="B12" s="7"/>
      <c r="C12" s="7" t="s">
        <v>0</v>
      </c>
      <c r="D12" s="7" t="s">
        <v>0</v>
      </c>
      <c r="E12" s="8">
        <f>E13+E25+E294+E340+E367+E442</f>
        <v>2371977.3000000003</v>
      </c>
      <c r="F12" s="8">
        <f>F13+F25+F294+F340+F367+F442</f>
        <v>143690.10000000003</v>
      </c>
      <c r="G12" s="8">
        <f>G13+G25+G294+G340+G367+G442</f>
        <v>2515667.4</v>
      </c>
      <c r="H12" s="178">
        <f>E12+F12</f>
        <v>2515667.4000000004</v>
      </c>
      <c r="I12" s="30">
        <f>'2016 год Приложение 3'!D12</f>
        <v>2371977.3</v>
      </c>
      <c r="J12" s="30">
        <f>'2016 год Приложение 3'!E12</f>
        <v>143690.1</v>
      </c>
      <c r="K12" s="30">
        <f>'2016 год Приложение 3'!F12</f>
        <v>2515667.4</v>
      </c>
      <c r="L12" s="178"/>
      <c r="M12" s="153">
        <f>L12-G12</f>
        <v>-2515667.4</v>
      </c>
      <c r="N12">
        <v>1162.1</v>
      </c>
    </row>
    <row r="13" spans="1:12" ht="29.25" customHeight="1">
      <c r="A13" s="107" t="s">
        <v>151</v>
      </c>
      <c r="B13" s="38" t="s">
        <v>152</v>
      </c>
      <c r="C13" s="35"/>
      <c r="D13" s="35"/>
      <c r="E13" s="36">
        <f>E14</f>
        <v>4100</v>
      </c>
      <c r="F13" s="36">
        <f>F14</f>
        <v>0</v>
      </c>
      <c r="G13" s="36">
        <f>G14</f>
        <v>4100</v>
      </c>
      <c r="H13" s="140"/>
      <c r="I13" s="168">
        <f>E12-I12</f>
        <v>0</v>
      </c>
      <c r="J13" s="168">
        <f>F12-J12</f>
        <v>0</v>
      </c>
      <c r="K13" s="168">
        <f>G12-K12</f>
        <v>0</v>
      </c>
      <c r="L13" s="139"/>
    </row>
    <row r="14" spans="1:12" ht="15.75">
      <c r="A14" s="108" t="s">
        <v>45</v>
      </c>
      <c r="B14" s="109" t="s">
        <v>152</v>
      </c>
      <c r="C14" s="110" t="s">
        <v>195</v>
      </c>
      <c r="D14" s="110" t="s">
        <v>0</v>
      </c>
      <c r="E14" s="111">
        <f>E15+E17+E21</f>
        <v>4100</v>
      </c>
      <c r="F14" s="111">
        <f>F15+F17+F21</f>
        <v>0</v>
      </c>
      <c r="G14" s="111">
        <f>G15+G17+G21</f>
        <v>4100</v>
      </c>
      <c r="H14" s="140"/>
      <c r="I14" s="142"/>
      <c r="J14" s="139"/>
      <c r="K14" s="139"/>
      <c r="L14" s="178"/>
    </row>
    <row r="15" spans="1:12" ht="31.5">
      <c r="A15" s="27" t="s">
        <v>153</v>
      </c>
      <c r="B15" s="25" t="s">
        <v>152</v>
      </c>
      <c r="C15" s="48" t="s">
        <v>207</v>
      </c>
      <c r="D15" s="25"/>
      <c r="E15" s="49">
        <f>E16</f>
        <v>1122.4</v>
      </c>
      <c r="F15" s="49">
        <f>F16</f>
        <v>20</v>
      </c>
      <c r="G15" s="49">
        <f>G16</f>
        <v>1142.4</v>
      </c>
      <c r="H15" s="139"/>
      <c r="I15" s="141"/>
      <c r="J15" s="139"/>
      <c r="K15" s="139"/>
      <c r="L15" s="139"/>
    </row>
    <row r="16" spans="1:12" ht="78.75">
      <c r="A16" s="63" t="s">
        <v>21</v>
      </c>
      <c r="B16" s="25" t="s">
        <v>152</v>
      </c>
      <c r="C16" s="48" t="s">
        <v>207</v>
      </c>
      <c r="D16" s="25" t="s">
        <v>22</v>
      </c>
      <c r="E16" s="49">
        <v>1122.4</v>
      </c>
      <c r="F16" s="49">
        <f>15+5</f>
        <v>20</v>
      </c>
      <c r="G16" s="49">
        <f>E16+F16</f>
        <v>1142.4</v>
      </c>
      <c r="H16" s="139"/>
      <c r="I16" s="142"/>
      <c r="J16" s="139"/>
      <c r="K16" s="178">
        <f>E12+F12</f>
        <v>2515667.4000000004</v>
      </c>
      <c r="L16" s="178"/>
    </row>
    <row r="17" spans="1:13" ht="47.25">
      <c r="A17" s="63" t="s">
        <v>46</v>
      </c>
      <c r="B17" s="25" t="s">
        <v>152</v>
      </c>
      <c r="C17" s="48" t="s">
        <v>208</v>
      </c>
      <c r="D17" s="48" t="s">
        <v>0</v>
      </c>
      <c r="E17" s="49">
        <f>+E19+E20+E18</f>
        <v>600</v>
      </c>
      <c r="F17" s="49">
        <f>+F19+F20+F18</f>
        <v>0</v>
      </c>
      <c r="G17" s="49">
        <f>+G19+G20+G18</f>
        <v>600</v>
      </c>
      <c r="H17" s="139"/>
      <c r="I17" s="141"/>
      <c r="J17" s="139"/>
      <c r="K17" s="139"/>
      <c r="L17" s="139"/>
      <c r="M17" s="153"/>
    </row>
    <row r="18" spans="1:13" ht="78.75">
      <c r="A18" s="63" t="s">
        <v>21</v>
      </c>
      <c r="B18" s="25" t="s">
        <v>152</v>
      </c>
      <c r="C18" s="48" t="s">
        <v>208</v>
      </c>
      <c r="D18" s="48" t="s">
        <v>22</v>
      </c>
      <c r="E18" s="49"/>
      <c r="F18" s="49">
        <v>88</v>
      </c>
      <c r="G18" s="49">
        <f>E18+F18</f>
        <v>88</v>
      </c>
      <c r="H18" s="139"/>
      <c r="I18" s="141"/>
      <c r="J18" s="139"/>
      <c r="K18" s="139"/>
      <c r="L18" s="139"/>
      <c r="M18" s="153"/>
    </row>
    <row r="19" spans="1:12" ht="31.5">
      <c r="A19" s="51" t="s">
        <v>19</v>
      </c>
      <c r="B19" s="25" t="s">
        <v>152</v>
      </c>
      <c r="C19" s="48" t="s">
        <v>208</v>
      </c>
      <c r="D19" s="48" t="s">
        <v>14</v>
      </c>
      <c r="E19" s="49">
        <v>600</v>
      </c>
      <c r="F19" s="49">
        <f>-3.2-88</f>
        <v>-91.2</v>
      </c>
      <c r="G19" s="49">
        <f>E19+F19</f>
        <v>508.8</v>
      </c>
      <c r="H19" s="139"/>
      <c r="I19" s="142"/>
      <c r="J19" s="139"/>
      <c r="K19" s="139"/>
      <c r="L19" s="178"/>
    </row>
    <row r="20" spans="1:12" ht="15.75">
      <c r="A20" s="51" t="s">
        <v>15</v>
      </c>
      <c r="B20" s="25" t="s">
        <v>152</v>
      </c>
      <c r="C20" s="48" t="s">
        <v>208</v>
      </c>
      <c r="D20" s="48" t="s">
        <v>18</v>
      </c>
      <c r="E20" s="49"/>
      <c r="F20" s="49">
        <v>3.2</v>
      </c>
      <c r="G20" s="49">
        <f>E20+F20</f>
        <v>3.2</v>
      </c>
      <c r="H20" s="139"/>
      <c r="I20" s="142"/>
      <c r="J20" s="139"/>
      <c r="K20" s="139"/>
      <c r="L20" s="178"/>
    </row>
    <row r="21" spans="1:12" ht="31.5">
      <c r="A21" s="63" t="s">
        <v>47</v>
      </c>
      <c r="B21" s="25" t="s">
        <v>152</v>
      </c>
      <c r="C21" s="48" t="s">
        <v>206</v>
      </c>
      <c r="D21" s="48" t="s">
        <v>0</v>
      </c>
      <c r="E21" s="49">
        <f>E22+E23+E24</f>
        <v>2377.6000000000004</v>
      </c>
      <c r="F21" s="49">
        <f>F22+F23+F24</f>
        <v>-20</v>
      </c>
      <c r="G21" s="49">
        <f>G22+G23+G24</f>
        <v>2357.6000000000004</v>
      </c>
      <c r="H21" s="139"/>
      <c r="I21" s="142"/>
      <c r="J21" s="139"/>
      <c r="K21" s="139"/>
      <c r="L21" s="139"/>
    </row>
    <row r="22" spans="1:12" ht="78.75">
      <c r="A22" s="63" t="s">
        <v>21</v>
      </c>
      <c r="B22" s="25" t="s">
        <v>152</v>
      </c>
      <c r="C22" s="48" t="s">
        <v>206</v>
      </c>
      <c r="D22" s="48" t="s">
        <v>22</v>
      </c>
      <c r="E22" s="49">
        <v>2105.8</v>
      </c>
      <c r="F22" s="49">
        <f>-15-5-6.1</f>
        <v>-26.1</v>
      </c>
      <c r="G22" s="49">
        <f>E22+F22</f>
        <v>2079.7000000000003</v>
      </c>
      <c r="H22" s="139"/>
      <c r="I22" s="141"/>
      <c r="J22" s="139"/>
      <c r="K22" s="139"/>
      <c r="L22" s="139"/>
    </row>
    <row r="23" spans="1:12" ht="31.5">
      <c r="A23" s="51" t="s">
        <v>19</v>
      </c>
      <c r="B23" s="25" t="s">
        <v>152</v>
      </c>
      <c r="C23" s="48" t="s">
        <v>206</v>
      </c>
      <c r="D23" s="25" t="s">
        <v>14</v>
      </c>
      <c r="E23" s="49">
        <v>270</v>
      </c>
      <c r="F23" s="49">
        <v>6.1</v>
      </c>
      <c r="G23" s="49">
        <f>E23+F23</f>
        <v>276.1</v>
      </c>
      <c r="H23" s="139"/>
      <c r="I23" s="142"/>
      <c r="J23" s="139"/>
      <c r="K23" s="139"/>
      <c r="L23" s="139"/>
    </row>
    <row r="24" spans="1:12" ht="15.75">
      <c r="A24" s="51" t="s">
        <v>15</v>
      </c>
      <c r="B24" s="25" t="s">
        <v>152</v>
      </c>
      <c r="C24" s="48" t="s">
        <v>206</v>
      </c>
      <c r="D24" s="25" t="s">
        <v>18</v>
      </c>
      <c r="E24" s="49">
        <v>1.8</v>
      </c>
      <c r="F24" s="49"/>
      <c r="G24" s="49">
        <f>E24+F24</f>
        <v>1.8</v>
      </c>
      <c r="H24" s="139"/>
      <c r="I24" s="142"/>
      <c r="J24" s="139"/>
      <c r="K24" s="139"/>
      <c r="L24" s="139"/>
    </row>
    <row r="25" spans="1:12" ht="31.5">
      <c r="A25" s="112" t="s">
        <v>176</v>
      </c>
      <c r="B25" s="38" t="s">
        <v>154</v>
      </c>
      <c r="C25" s="113"/>
      <c r="D25" s="114"/>
      <c r="E25" s="39">
        <f>E26+E44+E67+E143+E158+E204+E230+E265+E133</f>
        <v>953877.3</v>
      </c>
      <c r="F25" s="39">
        <f>F26+F44+F67+F143+F158+F204+F230+F265+F133</f>
        <v>90256.00000000001</v>
      </c>
      <c r="G25" s="39">
        <f>G26+G44+G67+G143+G158+G204+G230+G265+G133</f>
        <v>1044133.3000000002</v>
      </c>
      <c r="H25" s="139"/>
      <c r="I25" s="142"/>
      <c r="J25" s="139"/>
      <c r="K25" s="139"/>
      <c r="L25" s="139"/>
    </row>
    <row r="26" spans="1:12" ht="31.5">
      <c r="A26" s="115" t="s">
        <v>101</v>
      </c>
      <c r="B26" s="110" t="s">
        <v>154</v>
      </c>
      <c r="C26" s="109" t="s">
        <v>189</v>
      </c>
      <c r="D26" s="109" t="s">
        <v>0</v>
      </c>
      <c r="E26" s="116">
        <f>E27</f>
        <v>1429.3</v>
      </c>
      <c r="F26" s="116">
        <f>F27</f>
        <v>1661.7</v>
      </c>
      <c r="G26" s="116">
        <f>G27</f>
        <v>3091.0000000000005</v>
      </c>
      <c r="H26" s="140"/>
      <c r="I26" s="140"/>
      <c r="J26" s="143"/>
      <c r="K26" s="139"/>
      <c r="L26" s="139"/>
    </row>
    <row r="27" spans="1:12" ht="47.25">
      <c r="A27" s="15" t="s">
        <v>102</v>
      </c>
      <c r="B27" s="117" t="s">
        <v>154</v>
      </c>
      <c r="C27" s="13" t="s">
        <v>190</v>
      </c>
      <c r="D27" s="13" t="s">
        <v>0</v>
      </c>
      <c r="E27" s="14">
        <f>E28+E30+E32+E34+E36+E38+E40+E42</f>
        <v>1429.3</v>
      </c>
      <c r="F27" s="14">
        <f>F28+F30+F32+F34+F36+F38+F40+F42</f>
        <v>1661.7</v>
      </c>
      <c r="G27" s="14">
        <f>G28+G30+G32+G34+G36+G38+G40+G42</f>
        <v>3091.0000000000005</v>
      </c>
      <c r="H27" s="140"/>
      <c r="I27" s="141"/>
      <c r="J27" s="3"/>
      <c r="K27" s="3"/>
      <c r="L27" s="3"/>
    </row>
    <row r="28" spans="1:12" ht="31.5">
      <c r="A28" s="16" t="s">
        <v>11</v>
      </c>
      <c r="B28" s="32" t="s">
        <v>154</v>
      </c>
      <c r="C28" s="17" t="s">
        <v>191</v>
      </c>
      <c r="D28" s="17"/>
      <c r="E28" s="10">
        <f>E29</f>
        <v>180</v>
      </c>
      <c r="F28" s="10">
        <f>F29</f>
        <v>0</v>
      </c>
      <c r="G28" s="10">
        <f>G29</f>
        <v>180</v>
      </c>
      <c r="H28" s="3"/>
      <c r="I28" s="141"/>
      <c r="J28" s="3"/>
      <c r="K28" s="3"/>
      <c r="L28" s="3"/>
    </row>
    <row r="29" spans="1:12" ht="31.5">
      <c r="A29" s="88" t="s">
        <v>19</v>
      </c>
      <c r="B29" s="48" t="s">
        <v>154</v>
      </c>
      <c r="C29" s="17" t="s">
        <v>191</v>
      </c>
      <c r="D29" s="48" t="s">
        <v>14</v>
      </c>
      <c r="E29" s="49">
        <v>180</v>
      </c>
      <c r="F29" s="49"/>
      <c r="G29" s="49">
        <f>E29+F29</f>
        <v>180</v>
      </c>
      <c r="H29" s="3"/>
      <c r="I29" s="141"/>
      <c r="J29" s="3"/>
      <c r="K29" s="3"/>
      <c r="L29" s="3"/>
    </row>
    <row r="30" spans="1:12" ht="31.5">
      <c r="A30" s="46" t="s">
        <v>12</v>
      </c>
      <c r="B30" s="48" t="s">
        <v>154</v>
      </c>
      <c r="C30" s="17" t="s">
        <v>355</v>
      </c>
      <c r="D30" s="48"/>
      <c r="E30" s="49">
        <f>E31</f>
        <v>119.3</v>
      </c>
      <c r="F30" s="49">
        <f>F31</f>
        <v>-119.3</v>
      </c>
      <c r="G30" s="49">
        <f>G31</f>
        <v>0</v>
      </c>
      <c r="H30" s="3"/>
      <c r="I30" s="141"/>
      <c r="J30" s="3"/>
      <c r="K30" s="3"/>
      <c r="L30" s="3"/>
    </row>
    <row r="31" spans="1:12" ht="31.5">
      <c r="A31" s="88" t="s">
        <v>19</v>
      </c>
      <c r="B31" s="48" t="s">
        <v>154</v>
      </c>
      <c r="C31" s="17" t="s">
        <v>355</v>
      </c>
      <c r="D31" s="48" t="s">
        <v>14</v>
      </c>
      <c r="E31" s="49">
        <v>119.3</v>
      </c>
      <c r="F31" s="49">
        <v>-119.3</v>
      </c>
      <c r="G31" s="49">
        <f>E31+F31</f>
        <v>0</v>
      </c>
      <c r="H31" s="3"/>
      <c r="I31" s="141"/>
      <c r="J31" s="3"/>
      <c r="K31" s="3"/>
      <c r="L31" s="3"/>
    </row>
    <row r="32" spans="1:12" ht="31.5">
      <c r="A32" s="46" t="s">
        <v>13</v>
      </c>
      <c r="B32" s="48" t="s">
        <v>154</v>
      </c>
      <c r="C32" s="17" t="s">
        <v>192</v>
      </c>
      <c r="D32" s="48"/>
      <c r="E32" s="24">
        <f>E33</f>
        <v>1130</v>
      </c>
      <c r="F32" s="24">
        <f>F33</f>
        <v>-680</v>
      </c>
      <c r="G32" s="24">
        <f>G33</f>
        <v>450</v>
      </c>
      <c r="H32" s="3"/>
      <c r="I32" s="141"/>
      <c r="J32" s="3"/>
      <c r="K32" s="3"/>
      <c r="L32" s="3"/>
    </row>
    <row r="33" spans="1:12" ht="15.75">
      <c r="A33" s="51" t="s">
        <v>15</v>
      </c>
      <c r="B33" s="48" t="s">
        <v>154</v>
      </c>
      <c r="C33" s="17" t="s">
        <v>192</v>
      </c>
      <c r="D33" s="48" t="s">
        <v>18</v>
      </c>
      <c r="E33" s="49">
        <v>1130</v>
      </c>
      <c r="F33" s="49">
        <f>-82.8-597.2</f>
        <v>-680</v>
      </c>
      <c r="G33" s="49">
        <f>E33+F33</f>
        <v>450</v>
      </c>
      <c r="H33" s="3"/>
      <c r="I33" s="141"/>
      <c r="J33" s="168"/>
      <c r="K33" s="168"/>
      <c r="L33" s="3"/>
    </row>
    <row r="34" spans="1:12" ht="47.25">
      <c r="A34" s="51" t="s">
        <v>448</v>
      </c>
      <c r="B34" s="48" t="s">
        <v>154</v>
      </c>
      <c r="C34" s="17" t="s">
        <v>446</v>
      </c>
      <c r="D34" s="48"/>
      <c r="E34" s="24">
        <f>E35</f>
        <v>0</v>
      </c>
      <c r="F34" s="24">
        <f>F35</f>
        <v>773.3</v>
      </c>
      <c r="G34" s="24">
        <f>G35</f>
        <v>773.3</v>
      </c>
      <c r="H34" s="3"/>
      <c r="I34" s="141"/>
      <c r="J34" s="168"/>
      <c r="K34" s="168"/>
      <c r="L34" s="3"/>
    </row>
    <row r="35" spans="1:12" ht="15.75">
      <c r="A35" s="51" t="s">
        <v>15</v>
      </c>
      <c r="B35" s="48" t="s">
        <v>154</v>
      </c>
      <c r="C35" s="17" t="s">
        <v>446</v>
      </c>
      <c r="D35" s="48" t="s">
        <v>18</v>
      </c>
      <c r="E35" s="49">
        <v>0</v>
      </c>
      <c r="F35" s="49">
        <v>773.3</v>
      </c>
      <c r="G35" s="49">
        <f>E35+F35</f>
        <v>773.3</v>
      </c>
      <c r="H35" s="3"/>
      <c r="I35" s="141"/>
      <c r="J35" s="168"/>
      <c r="K35" s="168"/>
      <c r="L35" s="3"/>
    </row>
    <row r="36" spans="1:12" ht="31.5">
      <c r="A36" s="46" t="s">
        <v>427</v>
      </c>
      <c r="B36" s="48" t="s">
        <v>154</v>
      </c>
      <c r="C36" s="17" t="s">
        <v>426</v>
      </c>
      <c r="D36" s="48"/>
      <c r="E36" s="24">
        <f>E37</f>
        <v>0</v>
      </c>
      <c r="F36" s="24">
        <f>F37</f>
        <v>579.6</v>
      </c>
      <c r="G36" s="24">
        <f>G37</f>
        <v>579.6</v>
      </c>
      <c r="H36" s="3"/>
      <c r="I36" s="141"/>
      <c r="J36" s="168"/>
      <c r="K36" s="168"/>
      <c r="L36" s="3"/>
    </row>
    <row r="37" spans="1:12" ht="15.75">
      <c r="A37" s="51" t="s">
        <v>15</v>
      </c>
      <c r="B37" s="48" t="s">
        <v>154</v>
      </c>
      <c r="C37" s="17" t="s">
        <v>426</v>
      </c>
      <c r="D37" s="48" t="s">
        <v>18</v>
      </c>
      <c r="E37" s="49">
        <v>0</v>
      </c>
      <c r="F37" s="49">
        <f>579.6</f>
        <v>579.6</v>
      </c>
      <c r="G37" s="49">
        <f>E37+F37</f>
        <v>579.6</v>
      </c>
      <c r="H37" s="3"/>
      <c r="I37" s="141"/>
      <c r="J37" s="168"/>
      <c r="K37" s="168"/>
      <c r="L37" s="3"/>
    </row>
    <row r="38" spans="1:12" ht="47.25">
      <c r="A38" s="51" t="s">
        <v>448</v>
      </c>
      <c r="B38" s="48" t="s">
        <v>154</v>
      </c>
      <c r="C38" s="17" t="s">
        <v>449</v>
      </c>
      <c r="D38" s="48"/>
      <c r="E38" s="24">
        <f>E39</f>
        <v>0</v>
      </c>
      <c r="F38" s="24">
        <f>F39</f>
        <v>597.2</v>
      </c>
      <c r="G38" s="24">
        <f>G39</f>
        <v>597.2</v>
      </c>
      <c r="H38" s="3"/>
      <c r="I38" s="141"/>
      <c r="J38" s="168"/>
      <c r="K38" s="168"/>
      <c r="L38" s="3"/>
    </row>
    <row r="39" spans="1:12" ht="15.75">
      <c r="A39" s="51" t="s">
        <v>15</v>
      </c>
      <c r="B39" s="48" t="s">
        <v>154</v>
      </c>
      <c r="C39" s="17" t="s">
        <v>449</v>
      </c>
      <c r="D39" s="48" t="s">
        <v>18</v>
      </c>
      <c r="E39" s="49">
        <v>0</v>
      </c>
      <c r="F39" s="49">
        <v>597.2</v>
      </c>
      <c r="G39" s="49">
        <f>E39+F39</f>
        <v>597.2</v>
      </c>
      <c r="H39" s="3"/>
      <c r="I39" s="141"/>
      <c r="J39" s="168"/>
      <c r="K39" s="168"/>
      <c r="L39" s="3"/>
    </row>
    <row r="40" spans="1:12" ht="47.25">
      <c r="A40" s="51" t="s">
        <v>448</v>
      </c>
      <c r="B40" s="48" t="s">
        <v>154</v>
      </c>
      <c r="C40" s="17" t="s">
        <v>447</v>
      </c>
      <c r="D40" s="48"/>
      <c r="E40" s="24">
        <f>E41</f>
        <v>0</v>
      </c>
      <c r="F40" s="24">
        <f>F41</f>
        <v>308.8</v>
      </c>
      <c r="G40" s="24">
        <f>G41</f>
        <v>308.8</v>
      </c>
      <c r="H40" s="3"/>
      <c r="I40" s="141"/>
      <c r="J40" s="168"/>
      <c r="K40" s="168"/>
      <c r="L40" s="3"/>
    </row>
    <row r="41" spans="1:12" ht="15.75">
      <c r="A41" s="51" t="s">
        <v>15</v>
      </c>
      <c r="B41" s="48" t="s">
        <v>154</v>
      </c>
      <c r="C41" s="17" t="s">
        <v>447</v>
      </c>
      <c r="D41" s="48" t="s">
        <v>18</v>
      </c>
      <c r="E41" s="49">
        <v>0</v>
      </c>
      <c r="F41" s="49">
        <v>308.8</v>
      </c>
      <c r="G41" s="49">
        <f>E41+F41</f>
        <v>308.8</v>
      </c>
      <c r="H41" s="3"/>
      <c r="I41" s="141"/>
      <c r="J41" s="168"/>
      <c r="K41" s="168"/>
      <c r="L41" s="3"/>
    </row>
    <row r="42" spans="1:12" ht="31.5">
      <c r="A42" s="46" t="s">
        <v>427</v>
      </c>
      <c r="B42" s="48" t="s">
        <v>154</v>
      </c>
      <c r="C42" s="17" t="s">
        <v>429</v>
      </c>
      <c r="D42" s="48"/>
      <c r="E42" s="24">
        <f>E43</f>
        <v>0</v>
      </c>
      <c r="F42" s="24">
        <f>F43</f>
        <v>202.1</v>
      </c>
      <c r="G42" s="24">
        <f>G43</f>
        <v>202.1</v>
      </c>
      <c r="H42" s="3"/>
      <c r="I42" s="141"/>
      <c r="J42" s="168"/>
      <c r="K42" s="168"/>
      <c r="L42" s="3"/>
    </row>
    <row r="43" spans="1:12" ht="15.75">
      <c r="A43" s="51" t="s">
        <v>15</v>
      </c>
      <c r="B43" s="48" t="s">
        <v>154</v>
      </c>
      <c r="C43" s="17" t="s">
        <v>429</v>
      </c>
      <c r="D43" s="48" t="s">
        <v>18</v>
      </c>
      <c r="E43" s="49">
        <v>0</v>
      </c>
      <c r="F43" s="49">
        <f>82.8+119.3</f>
        <v>202.1</v>
      </c>
      <c r="G43" s="49">
        <f>E43+F43</f>
        <v>202.1</v>
      </c>
      <c r="H43" s="3"/>
      <c r="I43" s="141"/>
      <c r="J43" s="168"/>
      <c r="K43" s="168"/>
      <c r="L43" s="3"/>
    </row>
    <row r="44" spans="1:12" ht="47.25">
      <c r="A44" s="115" t="s">
        <v>103</v>
      </c>
      <c r="B44" s="110" t="s">
        <v>154</v>
      </c>
      <c r="C44" s="109" t="s">
        <v>277</v>
      </c>
      <c r="D44" s="109" t="s">
        <v>0</v>
      </c>
      <c r="E44" s="116">
        <f>E45+E54</f>
        <v>6596.799999999999</v>
      </c>
      <c r="F44" s="116">
        <f>F45+F54</f>
        <v>18790.1</v>
      </c>
      <c r="G44" s="116">
        <f>G45+G54</f>
        <v>25386.9</v>
      </c>
      <c r="H44" s="3"/>
      <c r="I44" s="141"/>
      <c r="J44" s="168"/>
      <c r="K44" s="168"/>
      <c r="L44" s="3"/>
    </row>
    <row r="45" spans="1:12" ht="31.5">
      <c r="A45" s="12" t="s">
        <v>122</v>
      </c>
      <c r="B45" s="117" t="s">
        <v>154</v>
      </c>
      <c r="C45" s="13" t="s">
        <v>278</v>
      </c>
      <c r="D45" s="13" t="s">
        <v>0</v>
      </c>
      <c r="E45" s="14">
        <f>E46+E48+E52+E50</f>
        <v>700</v>
      </c>
      <c r="F45" s="14">
        <f>F46+F48+F52+F50</f>
        <v>-35</v>
      </c>
      <c r="G45" s="14">
        <f>G46+G48+G52+G50</f>
        <v>665</v>
      </c>
      <c r="H45" s="3"/>
      <c r="I45" s="141"/>
      <c r="J45" s="168"/>
      <c r="K45" s="168"/>
      <c r="L45" s="3"/>
    </row>
    <row r="46" spans="1:12" ht="15.75">
      <c r="A46" s="16" t="s">
        <v>33</v>
      </c>
      <c r="B46" s="32" t="s">
        <v>154</v>
      </c>
      <c r="C46" s="9" t="s">
        <v>279</v>
      </c>
      <c r="D46" s="9"/>
      <c r="E46" s="10">
        <f>E47</f>
        <v>120</v>
      </c>
      <c r="F46" s="10">
        <f>F47</f>
        <v>-35</v>
      </c>
      <c r="G46" s="10">
        <f>G47</f>
        <v>85</v>
      </c>
      <c r="H46" s="3"/>
      <c r="I46" s="141"/>
      <c r="J46" s="168"/>
      <c r="K46" s="168"/>
      <c r="L46" s="3"/>
    </row>
    <row r="47" spans="1:12" ht="31.5">
      <c r="A47" s="88" t="s">
        <v>19</v>
      </c>
      <c r="B47" s="48" t="s">
        <v>154</v>
      </c>
      <c r="C47" s="9" t="s">
        <v>279</v>
      </c>
      <c r="D47" s="48" t="s">
        <v>14</v>
      </c>
      <c r="E47" s="49">
        <v>120</v>
      </c>
      <c r="F47" s="49">
        <v>-35</v>
      </c>
      <c r="G47" s="49">
        <f>E47+F47</f>
        <v>85</v>
      </c>
      <c r="H47" s="3"/>
      <c r="I47" s="141"/>
      <c r="J47" s="168"/>
      <c r="K47" s="168"/>
      <c r="L47" s="3"/>
    </row>
    <row r="48" spans="1:12" ht="63">
      <c r="A48" s="16" t="s">
        <v>34</v>
      </c>
      <c r="B48" s="32" t="s">
        <v>154</v>
      </c>
      <c r="C48" s="9" t="s">
        <v>280</v>
      </c>
      <c r="D48" s="9"/>
      <c r="E48" s="10">
        <f>E49</f>
        <v>20</v>
      </c>
      <c r="F48" s="10">
        <f>F49</f>
        <v>0</v>
      </c>
      <c r="G48" s="10">
        <f>G49</f>
        <v>20</v>
      </c>
      <c r="H48" s="3"/>
      <c r="I48" s="141"/>
      <c r="J48" s="168"/>
      <c r="K48" s="168"/>
      <c r="L48" s="3"/>
    </row>
    <row r="49" spans="1:12" ht="15.75">
      <c r="A49" s="51" t="s">
        <v>15</v>
      </c>
      <c r="B49" s="48" t="s">
        <v>154</v>
      </c>
      <c r="C49" s="9" t="s">
        <v>280</v>
      </c>
      <c r="D49" s="48" t="s">
        <v>18</v>
      </c>
      <c r="E49" s="49">
        <v>20</v>
      </c>
      <c r="F49" s="49"/>
      <c r="G49" s="49">
        <f>E49+F49</f>
        <v>20</v>
      </c>
      <c r="H49" s="3"/>
      <c r="I49" s="141"/>
      <c r="J49" s="168"/>
      <c r="K49" s="168"/>
      <c r="L49" s="3"/>
    </row>
    <row r="50" spans="1:12" ht="31.5">
      <c r="A50" s="51" t="s">
        <v>147</v>
      </c>
      <c r="B50" s="48" t="s">
        <v>154</v>
      </c>
      <c r="C50" s="9" t="s">
        <v>409</v>
      </c>
      <c r="D50" s="48"/>
      <c r="E50" s="49">
        <f>E51</f>
        <v>490</v>
      </c>
      <c r="F50" s="49">
        <f>F51</f>
        <v>0</v>
      </c>
      <c r="G50" s="49">
        <f>E50+F50</f>
        <v>490</v>
      </c>
      <c r="H50" s="3"/>
      <c r="I50" s="141"/>
      <c r="J50" s="168"/>
      <c r="K50" s="168"/>
      <c r="L50" s="3"/>
    </row>
    <row r="51" spans="1:12" ht="15.75">
      <c r="A51" s="88" t="s">
        <v>15</v>
      </c>
      <c r="B51" s="48" t="s">
        <v>154</v>
      </c>
      <c r="C51" s="9" t="s">
        <v>409</v>
      </c>
      <c r="D51" s="48" t="s">
        <v>18</v>
      </c>
      <c r="E51" s="49">
        <v>490</v>
      </c>
      <c r="F51" s="49">
        <v>0</v>
      </c>
      <c r="G51" s="49">
        <f>E51+F51</f>
        <v>490</v>
      </c>
      <c r="H51" s="3"/>
      <c r="I51" s="141"/>
      <c r="J51" s="168"/>
      <c r="K51" s="168"/>
      <c r="L51" s="3"/>
    </row>
    <row r="52" spans="1:12" ht="31.5">
      <c r="A52" s="51" t="s">
        <v>147</v>
      </c>
      <c r="B52" s="48" t="s">
        <v>154</v>
      </c>
      <c r="C52" s="9" t="s">
        <v>407</v>
      </c>
      <c r="D52" s="48"/>
      <c r="E52" s="49">
        <f>E53</f>
        <v>70</v>
      </c>
      <c r="F52" s="49">
        <f>F53</f>
        <v>0</v>
      </c>
      <c r="G52" s="49">
        <f>E52+F52</f>
        <v>70</v>
      </c>
      <c r="H52" s="3"/>
      <c r="I52" s="141"/>
      <c r="J52" s="168"/>
      <c r="K52" s="168"/>
      <c r="L52" s="3"/>
    </row>
    <row r="53" spans="1:12" ht="15.75">
      <c r="A53" s="88" t="s">
        <v>15</v>
      </c>
      <c r="B53" s="48" t="s">
        <v>154</v>
      </c>
      <c r="C53" s="9" t="s">
        <v>407</v>
      </c>
      <c r="D53" s="48" t="s">
        <v>18</v>
      </c>
      <c r="E53" s="49">
        <v>70</v>
      </c>
      <c r="F53" s="49">
        <v>0</v>
      </c>
      <c r="G53" s="49">
        <f>E53+F53</f>
        <v>70</v>
      </c>
      <c r="H53" s="3"/>
      <c r="I53" s="141"/>
      <c r="J53" s="168"/>
      <c r="K53" s="168"/>
      <c r="L53" s="3"/>
    </row>
    <row r="54" spans="1:12" ht="31.5">
      <c r="A54" s="12" t="s">
        <v>123</v>
      </c>
      <c r="B54" s="117" t="s">
        <v>154</v>
      </c>
      <c r="C54" s="13" t="s">
        <v>281</v>
      </c>
      <c r="D54" s="13" t="s">
        <v>0</v>
      </c>
      <c r="E54" s="14">
        <f>E63+E55+E58+E61+E65</f>
        <v>5896.799999999999</v>
      </c>
      <c r="F54" s="14">
        <f>F63+F55+F58+F61+F65</f>
        <v>18825.1</v>
      </c>
      <c r="G54" s="14">
        <f>G63+G55+G58+G61+G65</f>
        <v>24721.9</v>
      </c>
      <c r="H54" s="3"/>
      <c r="I54" s="141"/>
      <c r="J54" s="168"/>
      <c r="K54" s="168"/>
      <c r="L54" s="3"/>
    </row>
    <row r="55" spans="1:12" ht="31.5">
      <c r="A55" s="27" t="s">
        <v>35</v>
      </c>
      <c r="B55" s="48" t="s">
        <v>154</v>
      </c>
      <c r="C55" s="179" t="s">
        <v>387</v>
      </c>
      <c r="D55" s="179"/>
      <c r="E55" s="41">
        <f>E57+E56</f>
        <v>1266.1</v>
      </c>
      <c r="F55" s="41">
        <f>F57+F56</f>
        <v>35</v>
      </c>
      <c r="G55" s="41">
        <f>G57+G56</f>
        <v>1301.1</v>
      </c>
      <c r="H55" s="3"/>
      <c r="I55" s="141"/>
      <c r="J55" s="168"/>
      <c r="K55" s="168"/>
      <c r="L55" s="3"/>
    </row>
    <row r="56" spans="1:12" ht="31.5">
      <c r="A56" s="88" t="s">
        <v>19</v>
      </c>
      <c r="B56" s="48" t="s">
        <v>154</v>
      </c>
      <c r="C56" s="25" t="s">
        <v>459</v>
      </c>
      <c r="D56" s="25" t="s">
        <v>14</v>
      </c>
      <c r="E56" s="41"/>
      <c r="F56" s="41">
        <v>35</v>
      </c>
      <c r="G56" s="41">
        <f>E56+F56</f>
        <v>35</v>
      </c>
      <c r="H56" s="3"/>
      <c r="I56" s="141"/>
      <c r="J56" s="168"/>
      <c r="K56" s="168"/>
      <c r="L56" s="3"/>
    </row>
    <row r="57" spans="1:12" ht="47.25">
      <c r="A57" s="182" t="s">
        <v>36</v>
      </c>
      <c r="B57" s="48" t="s">
        <v>154</v>
      </c>
      <c r="C57" s="179" t="s">
        <v>387</v>
      </c>
      <c r="D57" s="179" t="s">
        <v>37</v>
      </c>
      <c r="E57" s="41">
        <v>1266.1</v>
      </c>
      <c r="F57" s="41"/>
      <c r="G57" s="41">
        <f>E57+F57</f>
        <v>1266.1</v>
      </c>
      <c r="H57" s="3"/>
      <c r="I57" s="141"/>
      <c r="J57" s="168"/>
      <c r="K57" s="168"/>
      <c r="L57" s="3"/>
    </row>
    <row r="58" spans="1:12" ht="47.25">
      <c r="A58" s="27" t="s">
        <v>422</v>
      </c>
      <c r="B58" s="48" t="s">
        <v>154</v>
      </c>
      <c r="C58" s="179" t="s">
        <v>388</v>
      </c>
      <c r="D58" s="179"/>
      <c r="E58" s="41">
        <f>E60+E59</f>
        <v>2652.6</v>
      </c>
      <c r="F58" s="41">
        <f>F60+F59</f>
        <v>994.1</v>
      </c>
      <c r="G58" s="41">
        <f>G60+G59</f>
        <v>3646.7</v>
      </c>
      <c r="H58" s="3"/>
      <c r="I58" s="141"/>
      <c r="J58" s="168"/>
      <c r="K58" s="168"/>
      <c r="L58" s="3"/>
    </row>
    <row r="59" spans="1:12" ht="31.5">
      <c r="A59" s="88" t="s">
        <v>19</v>
      </c>
      <c r="B59" s="48" t="s">
        <v>154</v>
      </c>
      <c r="C59" s="25" t="s">
        <v>431</v>
      </c>
      <c r="D59" s="25" t="s">
        <v>14</v>
      </c>
      <c r="E59" s="41"/>
      <c r="F59" s="41">
        <v>95</v>
      </c>
      <c r="G59" s="41">
        <f>E59+F59</f>
        <v>95</v>
      </c>
      <c r="H59" s="3"/>
      <c r="I59" s="141"/>
      <c r="J59" s="168"/>
      <c r="K59" s="168"/>
      <c r="L59" s="3"/>
    </row>
    <row r="60" spans="1:12" ht="47.25">
      <c r="A60" s="182" t="s">
        <v>36</v>
      </c>
      <c r="B60" s="48" t="s">
        <v>154</v>
      </c>
      <c r="C60" s="179" t="s">
        <v>388</v>
      </c>
      <c r="D60" s="179" t="s">
        <v>37</v>
      </c>
      <c r="E60" s="41">
        <v>2652.6</v>
      </c>
      <c r="F60" s="41">
        <f>899.1</f>
        <v>899.1</v>
      </c>
      <c r="G60" s="41">
        <f>E60+F60</f>
        <v>3551.7</v>
      </c>
      <c r="H60" s="3"/>
      <c r="I60" s="141"/>
      <c r="J60" s="168"/>
      <c r="K60" s="168"/>
      <c r="L60" s="3"/>
    </row>
    <row r="61" spans="1:12" ht="47.25">
      <c r="A61" s="46" t="s">
        <v>410</v>
      </c>
      <c r="B61" s="48" t="s">
        <v>154</v>
      </c>
      <c r="C61" s="25" t="s">
        <v>418</v>
      </c>
      <c r="D61" s="25"/>
      <c r="E61" s="24">
        <f>E62</f>
        <v>0</v>
      </c>
      <c r="F61" s="24">
        <f>F62</f>
        <v>9934.1</v>
      </c>
      <c r="G61" s="24">
        <f>G62</f>
        <v>9934.1</v>
      </c>
      <c r="H61" s="30">
        <f>F61+F65</f>
        <v>18790.1</v>
      </c>
      <c r="I61" s="141"/>
      <c r="J61" s="168"/>
      <c r="K61" s="168"/>
      <c r="L61" s="3"/>
    </row>
    <row r="62" spans="1:12" ht="47.25">
      <c r="A62" s="26" t="s">
        <v>36</v>
      </c>
      <c r="B62" s="48" t="s">
        <v>154</v>
      </c>
      <c r="C62" s="25" t="s">
        <v>418</v>
      </c>
      <c r="D62" s="48" t="s">
        <v>37</v>
      </c>
      <c r="E62" s="49">
        <v>0</v>
      </c>
      <c r="F62" s="49">
        <v>9934.1</v>
      </c>
      <c r="G62" s="49">
        <f>E62+F62</f>
        <v>9934.1</v>
      </c>
      <c r="H62" s="3"/>
      <c r="I62" s="141"/>
      <c r="J62" s="168"/>
      <c r="K62" s="168"/>
      <c r="L62" s="3"/>
    </row>
    <row r="63" spans="1:12" ht="47.25">
      <c r="A63" s="46" t="s">
        <v>410</v>
      </c>
      <c r="B63" s="48" t="s">
        <v>154</v>
      </c>
      <c r="C63" s="25" t="s">
        <v>357</v>
      </c>
      <c r="D63" s="25"/>
      <c r="E63" s="24">
        <f>E64</f>
        <v>1978.1</v>
      </c>
      <c r="F63" s="24">
        <f>F64</f>
        <v>-994.1</v>
      </c>
      <c r="G63" s="24">
        <f>G64</f>
        <v>983.9999999999999</v>
      </c>
      <c r="H63" s="3"/>
      <c r="I63" s="141"/>
      <c r="J63" s="168"/>
      <c r="K63" s="168"/>
      <c r="L63" s="3"/>
    </row>
    <row r="64" spans="1:12" ht="47.25">
      <c r="A64" s="26" t="s">
        <v>36</v>
      </c>
      <c r="B64" s="48" t="s">
        <v>154</v>
      </c>
      <c r="C64" s="25" t="s">
        <v>357</v>
      </c>
      <c r="D64" s="48" t="s">
        <v>37</v>
      </c>
      <c r="E64" s="49">
        <v>1978.1</v>
      </c>
      <c r="F64" s="49">
        <f>-95-899.1</f>
        <v>-994.1</v>
      </c>
      <c r="G64" s="49">
        <f>E64+F64</f>
        <v>983.9999999999999</v>
      </c>
      <c r="H64" s="3"/>
      <c r="I64" s="141"/>
      <c r="J64" s="168"/>
      <c r="K64" s="168"/>
      <c r="L64" s="3"/>
    </row>
    <row r="65" spans="1:12" ht="47.25">
      <c r="A65" s="46" t="s">
        <v>410</v>
      </c>
      <c r="B65" s="48" t="s">
        <v>154</v>
      </c>
      <c r="C65" s="25" t="s">
        <v>419</v>
      </c>
      <c r="D65" s="25"/>
      <c r="E65" s="24">
        <v>0</v>
      </c>
      <c r="F65" s="24">
        <f>F66</f>
        <v>8856</v>
      </c>
      <c r="G65" s="24">
        <f>G66</f>
        <v>8856</v>
      </c>
      <c r="H65" s="3"/>
      <c r="I65" s="141"/>
      <c r="J65" s="168"/>
      <c r="K65" s="168"/>
      <c r="L65" s="3"/>
    </row>
    <row r="66" spans="1:12" ht="47.25">
      <c r="A66" s="26" t="s">
        <v>36</v>
      </c>
      <c r="B66" s="48" t="s">
        <v>154</v>
      </c>
      <c r="C66" s="25" t="s">
        <v>419</v>
      </c>
      <c r="D66" s="48" t="s">
        <v>37</v>
      </c>
      <c r="E66" s="49">
        <v>0</v>
      </c>
      <c r="F66" s="49">
        <v>8856</v>
      </c>
      <c r="G66" s="49">
        <f>E66+F66</f>
        <v>8856</v>
      </c>
      <c r="H66" s="3"/>
      <c r="I66" s="141"/>
      <c r="J66" s="168"/>
      <c r="K66" s="168"/>
      <c r="L66" s="3"/>
    </row>
    <row r="67" spans="1:12" ht="47.25">
      <c r="A67" s="115" t="s">
        <v>104</v>
      </c>
      <c r="B67" s="110" t="s">
        <v>154</v>
      </c>
      <c r="C67" s="109" t="s">
        <v>319</v>
      </c>
      <c r="D67" s="109" t="s">
        <v>0</v>
      </c>
      <c r="E67" s="116">
        <f>E68+E85+E125+E99</f>
        <v>688286.2</v>
      </c>
      <c r="F67" s="116">
        <f>F68+F85+F125+F99</f>
        <v>56569.3</v>
      </c>
      <c r="G67" s="116">
        <f>G68+G85+G125+G99</f>
        <v>744855.5000000001</v>
      </c>
      <c r="H67" s="3"/>
      <c r="I67" s="141"/>
      <c r="J67" s="168"/>
      <c r="K67" s="168"/>
      <c r="L67" s="3"/>
    </row>
    <row r="68" spans="1:12" ht="47.25">
      <c r="A68" s="12" t="s">
        <v>120</v>
      </c>
      <c r="B68" s="117" t="s">
        <v>154</v>
      </c>
      <c r="C68" s="13" t="s">
        <v>320</v>
      </c>
      <c r="D68" s="13" t="s">
        <v>0</v>
      </c>
      <c r="E68" s="14">
        <f>E69+E75+E77+E79+E81+E83+E73+E71</f>
        <v>52205.2</v>
      </c>
      <c r="F68" s="14">
        <f>F69+F75+F77+F79+F81+F83+F73+F71</f>
        <v>-767.8000000000002</v>
      </c>
      <c r="G68" s="14">
        <f>G69+G75+G77+G79+G81+G83+G73+G71</f>
        <v>51437.4</v>
      </c>
      <c r="H68" s="3"/>
      <c r="I68" s="141"/>
      <c r="J68" s="168"/>
      <c r="K68" s="168"/>
      <c r="L68" s="3"/>
    </row>
    <row r="69" spans="1:12" ht="31.5">
      <c r="A69" s="16" t="s">
        <v>95</v>
      </c>
      <c r="B69" s="32" t="s">
        <v>154</v>
      </c>
      <c r="C69" s="48" t="s">
        <v>321</v>
      </c>
      <c r="D69" s="9"/>
      <c r="E69" s="10">
        <f>E70</f>
        <v>12624.3</v>
      </c>
      <c r="F69" s="10">
        <f>F70</f>
        <v>-2269.2000000000003</v>
      </c>
      <c r="G69" s="10">
        <f>G70</f>
        <v>10355.099999999999</v>
      </c>
      <c r="H69" s="3"/>
      <c r="I69" s="141"/>
      <c r="J69" s="168"/>
      <c r="K69" s="168"/>
      <c r="L69" s="3"/>
    </row>
    <row r="70" spans="1:12" ht="31.5">
      <c r="A70" s="88" t="s">
        <v>19</v>
      </c>
      <c r="B70" s="48" t="s">
        <v>154</v>
      </c>
      <c r="C70" s="48" t="s">
        <v>321</v>
      </c>
      <c r="D70" s="48" t="s">
        <v>14</v>
      </c>
      <c r="E70" s="49">
        <v>12624.3</v>
      </c>
      <c r="F70" s="49">
        <f>-39-421.8-1808.4</f>
        <v>-2269.2000000000003</v>
      </c>
      <c r="G70" s="49">
        <f>E70+F70</f>
        <v>10355.099999999999</v>
      </c>
      <c r="H70" s="3"/>
      <c r="I70" s="141"/>
      <c r="J70" s="168"/>
      <c r="K70" s="168"/>
      <c r="L70" s="3"/>
    </row>
    <row r="71" spans="1:12" ht="31.5">
      <c r="A71" s="16" t="s">
        <v>105</v>
      </c>
      <c r="B71" s="48" t="s">
        <v>154</v>
      </c>
      <c r="C71" s="48" t="s">
        <v>421</v>
      </c>
      <c r="D71" s="48"/>
      <c r="E71" s="49">
        <f>E72</f>
        <v>0</v>
      </c>
      <c r="F71" s="49">
        <f>F72</f>
        <v>1890.4</v>
      </c>
      <c r="G71" s="49">
        <f>G72</f>
        <v>1890.4</v>
      </c>
      <c r="H71" s="3"/>
      <c r="I71" s="141"/>
      <c r="J71" s="168"/>
      <c r="K71" s="168"/>
      <c r="L71" s="3"/>
    </row>
    <row r="72" spans="1:12" ht="15.75">
      <c r="A72" s="88" t="s">
        <v>15</v>
      </c>
      <c r="B72" s="48" t="s">
        <v>154</v>
      </c>
      <c r="C72" s="48" t="s">
        <v>421</v>
      </c>
      <c r="D72" s="48" t="s">
        <v>18</v>
      </c>
      <c r="E72" s="49">
        <v>0</v>
      </c>
      <c r="F72" s="49">
        <v>1890.4</v>
      </c>
      <c r="G72" s="49">
        <f>SUM(E72:F72)</f>
        <v>1890.4</v>
      </c>
      <c r="H72" s="3"/>
      <c r="I72" s="141"/>
      <c r="J72" s="168"/>
      <c r="K72" s="168"/>
      <c r="L72" s="3"/>
    </row>
    <row r="73" spans="1:12" ht="31.5">
      <c r="A73" s="16" t="s">
        <v>105</v>
      </c>
      <c r="B73" s="48" t="s">
        <v>154</v>
      </c>
      <c r="C73" s="48" t="s">
        <v>399</v>
      </c>
      <c r="D73" s="48"/>
      <c r="E73" s="49">
        <f>E74</f>
        <v>2051</v>
      </c>
      <c r="F73" s="49">
        <f>F74</f>
        <v>0</v>
      </c>
      <c r="G73" s="49">
        <f>G74</f>
        <v>2051</v>
      </c>
      <c r="H73" s="3"/>
      <c r="I73" s="141"/>
      <c r="J73" s="168"/>
      <c r="K73" s="168"/>
      <c r="L73" s="3"/>
    </row>
    <row r="74" spans="1:12" ht="15.75">
      <c r="A74" s="88" t="s">
        <v>15</v>
      </c>
      <c r="B74" s="48" t="s">
        <v>154</v>
      </c>
      <c r="C74" s="48" t="s">
        <v>399</v>
      </c>
      <c r="D74" s="48" t="s">
        <v>18</v>
      </c>
      <c r="E74" s="49">
        <v>2051</v>
      </c>
      <c r="F74" s="49">
        <v>0</v>
      </c>
      <c r="G74" s="49">
        <f>SUM(E74:F74)</f>
        <v>2051</v>
      </c>
      <c r="H74" s="3"/>
      <c r="I74" s="141"/>
      <c r="J74" s="168"/>
      <c r="K74" s="168"/>
      <c r="L74" s="3"/>
    </row>
    <row r="75" spans="1:12" ht="31.5">
      <c r="A75" s="119" t="s">
        <v>105</v>
      </c>
      <c r="B75" s="48" t="s">
        <v>154</v>
      </c>
      <c r="C75" s="48" t="s">
        <v>363</v>
      </c>
      <c r="D75" s="48"/>
      <c r="E75" s="49">
        <f>E76</f>
        <v>2000</v>
      </c>
      <c r="F75" s="49">
        <f>F76</f>
        <v>39</v>
      </c>
      <c r="G75" s="49">
        <f>G76</f>
        <v>2039</v>
      </c>
      <c r="H75" s="3"/>
      <c r="I75" s="141"/>
      <c r="J75" s="168"/>
      <c r="K75" s="168"/>
      <c r="L75" s="3"/>
    </row>
    <row r="76" spans="1:12" ht="15.75">
      <c r="A76" s="120" t="s">
        <v>15</v>
      </c>
      <c r="B76" s="48" t="s">
        <v>154</v>
      </c>
      <c r="C76" s="48" t="s">
        <v>363</v>
      </c>
      <c r="D76" s="48" t="s">
        <v>18</v>
      </c>
      <c r="E76" s="49">
        <v>2000</v>
      </c>
      <c r="F76" s="49">
        <v>39</v>
      </c>
      <c r="G76" s="49">
        <f>E76+F76</f>
        <v>2039</v>
      </c>
      <c r="H76" s="30"/>
      <c r="I76" s="141"/>
      <c r="J76" s="168"/>
      <c r="K76" s="168"/>
      <c r="L76" s="3"/>
    </row>
    <row r="77" spans="1:12" ht="47.25">
      <c r="A77" s="16" t="s">
        <v>96</v>
      </c>
      <c r="B77" s="32" t="s">
        <v>154</v>
      </c>
      <c r="C77" s="48" t="s">
        <v>322</v>
      </c>
      <c r="D77" s="11"/>
      <c r="E77" s="10">
        <f>E78</f>
        <v>150</v>
      </c>
      <c r="F77" s="10">
        <f>F78</f>
        <v>0</v>
      </c>
      <c r="G77" s="10">
        <f>G78</f>
        <v>150</v>
      </c>
      <c r="H77" s="3"/>
      <c r="I77" s="141"/>
      <c r="J77" s="168"/>
      <c r="K77" s="168"/>
      <c r="L77" s="3"/>
    </row>
    <row r="78" spans="1:12" ht="31.5">
      <c r="A78" s="88" t="s">
        <v>19</v>
      </c>
      <c r="B78" s="48" t="s">
        <v>154</v>
      </c>
      <c r="C78" s="48" t="s">
        <v>322</v>
      </c>
      <c r="D78" s="48" t="s">
        <v>14</v>
      </c>
      <c r="E78" s="49">
        <v>150</v>
      </c>
      <c r="F78" s="49"/>
      <c r="G78" s="49">
        <f>E78+F78</f>
        <v>150</v>
      </c>
      <c r="H78" s="30"/>
      <c r="I78" s="141"/>
      <c r="J78" s="168"/>
      <c r="K78" s="168"/>
      <c r="L78" s="3"/>
    </row>
    <row r="79" spans="1:12" ht="47.25">
      <c r="A79" s="20" t="s">
        <v>71</v>
      </c>
      <c r="B79" s="48" t="s">
        <v>154</v>
      </c>
      <c r="C79" s="48" t="s">
        <v>323</v>
      </c>
      <c r="D79" s="11"/>
      <c r="E79" s="10">
        <f>E80</f>
        <v>30294.6</v>
      </c>
      <c r="F79" s="10">
        <f>F80</f>
        <v>-428</v>
      </c>
      <c r="G79" s="10">
        <f>G80</f>
        <v>29866.6</v>
      </c>
      <c r="H79" s="3"/>
      <c r="I79" s="141"/>
      <c r="J79" s="168"/>
      <c r="K79" s="168"/>
      <c r="L79" s="3"/>
    </row>
    <row r="80" spans="1:12" ht="31.5">
      <c r="A80" s="88" t="s">
        <v>19</v>
      </c>
      <c r="B80" s="48" t="s">
        <v>154</v>
      </c>
      <c r="C80" s="48" t="s">
        <v>323</v>
      </c>
      <c r="D80" s="48" t="s">
        <v>14</v>
      </c>
      <c r="E80" s="49">
        <v>30294.6</v>
      </c>
      <c r="F80" s="49">
        <f>781.5-1209.5</f>
        <v>-428</v>
      </c>
      <c r="G80" s="49">
        <f>E80+F80</f>
        <v>29866.6</v>
      </c>
      <c r="H80" s="3"/>
      <c r="I80" s="141"/>
      <c r="J80" s="168"/>
      <c r="K80" s="168"/>
      <c r="L80" s="3"/>
    </row>
    <row r="81" spans="1:12" ht="78.75">
      <c r="A81" s="46" t="s">
        <v>400</v>
      </c>
      <c r="B81" s="48" t="s">
        <v>154</v>
      </c>
      <c r="C81" s="48" t="s">
        <v>336</v>
      </c>
      <c r="D81" s="73"/>
      <c r="E81" s="24">
        <f>E82</f>
        <v>585.3000000000001</v>
      </c>
      <c r="F81" s="24">
        <f>F82</f>
        <v>0</v>
      </c>
      <c r="G81" s="24">
        <f>G82</f>
        <v>585.3000000000001</v>
      </c>
      <c r="H81" s="3"/>
      <c r="I81" s="141"/>
      <c r="J81" s="168"/>
      <c r="K81" s="168"/>
      <c r="L81" s="3"/>
    </row>
    <row r="82" spans="1:12" ht="31.5">
      <c r="A82" s="118" t="s">
        <v>19</v>
      </c>
      <c r="B82" s="48" t="s">
        <v>154</v>
      </c>
      <c r="C82" s="48" t="s">
        <v>336</v>
      </c>
      <c r="D82" s="48" t="s">
        <v>14</v>
      </c>
      <c r="E82" s="49">
        <f>644.2-58.9</f>
        <v>585.3000000000001</v>
      </c>
      <c r="F82" s="49"/>
      <c r="G82" s="49">
        <f>E82+F82</f>
        <v>585.3000000000001</v>
      </c>
      <c r="H82" s="3"/>
      <c r="I82" s="141"/>
      <c r="J82" s="168"/>
      <c r="K82" s="168"/>
      <c r="L82" s="3"/>
    </row>
    <row r="83" spans="1:12" ht="63">
      <c r="A83" s="46" t="s">
        <v>115</v>
      </c>
      <c r="B83" s="48" t="s">
        <v>154</v>
      </c>
      <c r="C83" s="48" t="s">
        <v>335</v>
      </c>
      <c r="D83" s="73"/>
      <c r="E83" s="24">
        <f>E84</f>
        <v>4500</v>
      </c>
      <c r="F83" s="24">
        <f>F84</f>
        <v>0</v>
      </c>
      <c r="G83" s="24">
        <f>G84</f>
        <v>4500</v>
      </c>
      <c r="H83" s="3"/>
      <c r="I83" s="141"/>
      <c r="J83" s="168"/>
      <c r="K83" s="168"/>
      <c r="L83" s="3"/>
    </row>
    <row r="84" spans="1:12" ht="15.75">
      <c r="A84" s="88" t="s">
        <v>15</v>
      </c>
      <c r="B84" s="48" t="s">
        <v>154</v>
      </c>
      <c r="C84" s="48" t="s">
        <v>335</v>
      </c>
      <c r="D84" s="48" t="s">
        <v>18</v>
      </c>
      <c r="E84" s="49">
        <v>4500</v>
      </c>
      <c r="F84" s="49"/>
      <c r="G84" s="49">
        <f>E84+F84</f>
        <v>4500</v>
      </c>
      <c r="H84" s="3"/>
      <c r="I84" s="141"/>
      <c r="J84" s="168"/>
      <c r="K84" s="168"/>
      <c r="L84" s="3"/>
    </row>
    <row r="85" spans="1:12" ht="63">
      <c r="A85" s="12" t="s">
        <v>155</v>
      </c>
      <c r="B85" s="117" t="s">
        <v>154</v>
      </c>
      <c r="C85" s="13" t="s">
        <v>324</v>
      </c>
      <c r="D85" s="13" t="s">
        <v>0</v>
      </c>
      <c r="E85" s="14">
        <f>E96+E90+E93+E86+E88</f>
        <v>600651.9</v>
      </c>
      <c r="F85" s="14">
        <f>F96+F90+F93+F86+F88</f>
        <v>40354.00000000001</v>
      </c>
      <c r="G85" s="14">
        <f>G96+G90+G93+G86+G88</f>
        <v>641005.9000000001</v>
      </c>
      <c r="H85" s="3"/>
      <c r="I85" s="141"/>
      <c r="J85" s="168"/>
      <c r="K85" s="168"/>
      <c r="L85" s="3"/>
    </row>
    <row r="86" spans="1:12" ht="63">
      <c r="A86" s="184" t="s">
        <v>394</v>
      </c>
      <c r="B86" s="48" t="s">
        <v>154</v>
      </c>
      <c r="C86" s="25" t="s">
        <v>393</v>
      </c>
      <c r="D86" s="25"/>
      <c r="E86" s="24">
        <f>E87</f>
        <v>5250.3</v>
      </c>
      <c r="F86" s="24">
        <f>F87</f>
        <v>1164.5</v>
      </c>
      <c r="G86" s="24">
        <f>G87</f>
        <v>6414.8</v>
      </c>
      <c r="H86" s="3"/>
      <c r="I86" s="141"/>
      <c r="J86" s="168"/>
      <c r="K86" s="168"/>
      <c r="L86" s="3"/>
    </row>
    <row r="87" spans="1:12" ht="47.25">
      <c r="A87" s="53" t="s">
        <v>42</v>
      </c>
      <c r="B87" s="48" t="s">
        <v>154</v>
      </c>
      <c r="C87" s="25" t="s">
        <v>393</v>
      </c>
      <c r="D87" s="25" t="s">
        <v>37</v>
      </c>
      <c r="E87" s="24">
        <v>5250.3</v>
      </c>
      <c r="F87" s="24">
        <v>1164.5</v>
      </c>
      <c r="G87" s="24">
        <f>E87+F87</f>
        <v>6414.8</v>
      </c>
      <c r="H87" s="3"/>
      <c r="I87" s="141"/>
      <c r="J87" s="168"/>
      <c r="K87" s="168"/>
      <c r="L87" s="3"/>
    </row>
    <row r="88" spans="1:12" ht="31.5">
      <c r="A88" s="162" t="s">
        <v>437</v>
      </c>
      <c r="B88" s="48" t="s">
        <v>154</v>
      </c>
      <c r="C88" s="25" t="s">
        <v>438</v>
      </c>
      <c r="D88" s="25"/>
      <c r="E88" s="24"/>
      <c r="F88" s="24">
        <f>F89</f>
        <v>2251.8</v>
      </c>
      <c r="G88" s="24">
        <f>G89</f>
        <v>2251.8</v>
      </c>
      <c r="H88" s="3"/>
      <c r="I88" s="141"/>
      <c r="J88" s="168"/>
      <c r="K88" s="168"/>
      <c r="L88" s="3"/>
    </row>
    <row r="89" spans="1:12" ht="31.5">
      <c r="A89" s="26" t="s">
        <v>19</v>
      </c>
      <c r="B89" s="48" t="s">
        <v>154</v>
      </c>
      <c r="C89" s="25" t="s">
        <v>438</v>
      </c>
      <c r="D89" s="25" t="s">
        <v>14</v>
      </c>
      <c r="E89" s="24"/>
      <c r="F89" s="24">
        <f>160+130+1961.8</f>
        <v>2251.8</v>
      </c>
      <c r="G89" s="24">
        <f>F89</f>
        <v>2251.8</v>
      </c>
      <c r="H89" s="3"/>
      <c r="I89" s="141"/>
      <c r="J89" s="168"/>
      <c r="K89" s="168"/>
      <c r="L89" s="3"/>
    </row>
    <row r="90" spans="1:12" ht="78.75">
      <c r="A90" s="162" t="s">
        <v>367</v>
      </c>
      <c r="B90" s="48" t="s">
        <v>154</v>
      </c>
      <c r="C90" s="48" t="s">
        <v>368</v>
      </c>
      <c r="D90" s="48"/>
      <c r="E90" s="49">
        <f>E91+E92</f>
        <v>294773.6</v>
      </c>
      <c r="F90" s="49">
        <f>F91+F92</f>
        <v>-19416.899999999994</v>
      </c>
      <c r="G90" s="49">
        <f>G91+G92</f>
        <v>275356.69999999995</v>
      </c>
      <c r="H90" s="3"/>
      <c r="I90" s="141"/>
      <c r="J90" s="168"/>
      <c r="K90" s="168"/>
      <c r="L90" s="3"/>
    </row>
    <row r="91" spans="1:12" ht="47.25">
      <c r="A91" s="26" t="s">
        <v>42</v>
      </c>
      <c r="B91" s="48" t="s">
        <v>154</v>
      </c>
      <c r="C91" s="48" t="s">
        <v>368</v>
      </c>
      <c r="D91" s="48" t="s">
        <v>37</v>
      </c>
      <c r="E91" s="49">
        <v>294558.5</v>
      </c>
      <c r="F91" s="49">
        <f>3583.1+12144.2+0.1-0.1-35144.2</f>
        <v>-19416.899999999994</v>
      </c>
      <c r="G91" s="49">
        <f>E91+F91</f>
        <v>275141.6</v>
      </c>
      <c r="H91" s="30">
        <f>F91+F346+F71+F95</f>
        <v>33220.100000000006</v>
      </c>
      <c r="I91" s="141"/>
      <c r="J91" s="168"/>
      <c r="K91" s="168"/>
      <c r="L91" s="3"/>
    </row>
    <row r="92" spans="1:12" ht="15.75">
      <c r="A92" s="162" t="s">
        <v>15</v>
      </c>
      <c r="B92" s="48" t="s">
        <v>154</v>
      </c>
      <c r="C92" s="48" t="s">
        <v>368</v>
      </c>
      <c r="D92" s="48" t="s">
        <v>18</v>
      </c>
      <c r="E92" s="49">
        <v>215.1</v>
      </c>
      <c r="F92" s="49">
        <v>0</v>
      </c>
      <c r="G92" s="49">
        <f>E92+F92</f>
        <v>215.1</v>
      </c>
      <c r="H92" s="3"/>
      <c r="I92" s="141"/>
      <c r="J92" s="168"/>
      <c r="K92" s="168"/>
      <c r="L92" s="3"/>
    </row>
    <row r="93" spans="1:12" ht="78.75">
      <c r="A93" s="26" t="s">
        <v>369</v>
      </c>
      <c r="B93" s="48" t="s">
        <v>154</v>
      </c>
      <c r="C93" s="48" t="s">
        <v>344</v>
      </c>
      <c r="D93" s="48"/>
      <c r="E93" s="49">
        <f>E94+E95</f>
        <v>200385.4</v>
      </c>
      <c r="F93" s="49">
        <f>F94+F95</f>
        <v>-10342.6</v>
      </c>
      <c r="G93" s="49">
        <f>G94+G95</f>
        <v>190042.8</v>
      </c>
      <c r="H93" s="30">
        <f>G90+G93+G96</f>
        <v>632339.2999999999</v>
      </c>
      <c r="I93" s="141"/>
      <c r="J93" s="168"/>
      <c r="K93" s="168"/>
      <c r="L93" s="3"/>
    </row>
    <row r="94" spans="1:12" ht="47.25">
      <c r="A94" s="26" t="s">
        <v>42</v>
      </c>
      <c r="B94" s="48" t="s">
        <v>154</v>
      </c>
      <c r="C94" s="48" t="s">
        <v>344</v>
      </c>
      <c r="D94" s="48" t="s">
        <v>37</v>
      </c>
      <c r="E94" s="49">
        <v>199863.1</v>
      </c>
      <c r="F94" s="49">
        <f>1569.8-11912.5</f>
        <v>-10342.7</v>
      </c>
      <c r="G94" s="49">
        <f>E94+F94</f>
        <v>189520.4</v>
      </c>
      <c r="H94" s="3"/>
      <c r="I94" s="141"/>
      <c r="J94" s="168"/>
      <c r="K94" s="168"/>
      <c r="L94" s="3"/>
    </row>
    <row r="95" spans="1:12" ht="15.75">
      <c r="A95" s="65" t="s">
        <v>15</v>
      </c>
      <c r="B95" s="48" t="s">
        <v>154</v>
      </c>
      <c r="C95" s="48" t="s">
        <v>344</v>
      </c>
      <c r="D95" s="48" t="s">
        <v>18</v>
      </c>
      <c r="E95" s="49">
        <v>522.3</v>
      </c>
      <c r="F95" s="49">
        <v>0.1</v>
      </c>
      <c r="G95" s="49">
        <f>E95+F95</f>
        <v>522.4</v>
      </c>
      <c r="H95" s="3"/>
      <c r="I95" s="141"/>
      <c r="J95" s="168"/>
      <c r="K95" s="168"/>
      <c r="L95" s="3"/>
    </row>
    <row r="96" spans="1:12" ht="78.75">
      <c r="A96" s="26" t="s">
        <v>343</v>
      </c>
      <c r="B96" s="48" t="s">
        <v>154</v>
      </c>
      <c r="C96" s="48" t="s">
        <v>362</v>
      </c>
      <c r="D96" s="48"/>
      <c r="E96" s="49">
        <f>E97+E98</f>
        <v>100242.6</v>
      </c>
      <c r="F96" s="49">
        <f>F97+F98</f>
        <v>66697.2</v>
      </c>
      <c r="G96" s="49">
        <f>G97+G98</f>
        <v>166939.80000000002</v>
      </c>
      <c r="H96" s="3"/>
      <c r="I96" s="141"/>
      <c r="J96" s="168"/>
      <c r="K96" s="168"/>
      <c r="L96" s="3"/>
    </row>
    <row r="97" spans="1:12" ht="47.25">
      <c r="A97" s="26" t="s">
        <v>42</v>
      </c>
      <c r="B97" s="48" t="s">
        <v>154</v>
      </c>
      <c r="C97" s="48" t="s">
        <v>362</v>
      </c>
      <c r="D97" s="48" t="s">
        <v>37</v>
      </c>
      <c r="E97" s="49">
        <v>100180</v>
      </c>
      <c r="F97" s="49">
        <f>1220.6+3600+6.4+1209.5+15135.8+52200-4312.8-2362.3</f>
        <v>66697.2</v>
      </c>
      <c r="G97" s="49">
        <f>E97+F97</f>
        <v>166877.2</v>
      </c>
      <c r="H97" s="3"/>
      <c r="I97" s="141"/>
      <c r="J97" s="168"/>
      <c r="K97" s="168"/>
      <c r="L97" s="3"/>
    </row>
    <row r="98" spans="1:12" ht="15.75">
      <c r="A98" s="26" t="s">
        <v>15</v>
      </c>
      <c r="B98" s="48" t="s">
        <v>154</v>
      </c>
      <c r="C98" s="48" t="s">
        <v>362</v>
      </c>
      <c r="D98" s="48" t="s">
        <v>18</v>
      </c>
      <c r="E98" s="49">
        <v>62.6</v>
      </c>
      <c r="F98" s="49">
        <v>0</v>
      </c>
      <c r="G98" s="49">
        <f>E98+F98</f>
        <v>62.6</v>
      </c>
      <c r="H98" s="3"/>
      <c r="I98" s="141"/>
      <c r="J98" s="168"/>
      <c r="K98" s="168"/>
      <c r="L98" s="3"/>
    </row>
    <row r="99" spans="1:12" ht="31.5">
      <c r="A99" s="12" t="s">
        <v>97</v>
      </c>
      <c r="B99" s="117" t="s">
        <v>154</v>
      </c>
      <c r="C99" s="13" t="s">
        <v>325</v>
      </c>
      <c r="D99" s="13" t="s">
        <v>0</v>
      </c>
      <c r="E99" s="14">
        <f>E100+E104+E108+E110+E113+E117+E123+E106+E102+E121+E119+E115</f>
        <v>31629.1</v>
      </c>
      <c r="F99" s="14">
        <f>F100+F104+F108+F110+F113+F117+F123+F106+F102+F121+F119+F115</f>
        <v>20305.899999999998</v>
      </c>
      <c r="G99" s="14">
        <f>G100+G104+G108+G110+G113+G117+G123+G106+G102+G121+G119+G115</f>
        <v>51935</v>
      </c>
      <c r="H99" s="30">
        <f>G99-G115</f>
        <v>27500.4</v>
      </c>
      <c r="I99" s="141"/>
      <c r="J99" s="168"/>
      <c r="K99" s="168"/>
      <c r="L99" s="3"/>
    </row>
    <row r="100" spans="1:12" ht="47.25">
      <c r="A100" s="16" t="s">
        <v>58</v>
      </c>
      <c r="B100" s="48" t="s">
        <v>154</v>
      </c>
      <c r="C100" s="48" t="s">
        <v>326</v>
      </c>
      <c r="D100" s="73"/>
      <c r="E100" s="49">
        <f>E101</f>
        <v>939.8999999999999</v>
      </c>
      <c r="F100" s="49">
        <f>F101</f>
        <v>0</v>
      </c>
      <c r="G100" s="49">
        <f>G101</f>
        <v>939.8999999999999</v>
      </c>
      <c r="H100" s="3"/>
      <c r="I100" s="141"/>
      <c r="J100" s="168"/>
      <c r="K100" s="168"/>
      <c r="L100" s="3"/>
    </row>
    <row r="101" spans="1:12" ht="31.5">
      <c r="A101" s="88" t="s">
        <v>19</v>
      </c>
      <c r="B101" s="48" t="s">
        <v>154</v>
      </c>
      <c r="C101" s="48" t="s">
        <v>326</v>
      </c>
      <c r="D101" s="48" t="s">
        <v>14</v>
      </c>
      <c r="E101" s="56">
        <f>822.3+58.8+58.8</f>
        <v>939.8999999999999</v>
      </c>
      <c r="F101" s="56"/>
      <c r="G101" s="56">
        <f>E101+F101</f>
        <v>939.8999999999999</v>
      </c>
      <c r="H101" s="3"/>
      <c r="I101" s="141"/>
      <c r="J101" s="168"/>
      <c r="K101" s="168"/>
      <c r="L101" s="3"/>
    </row>
    <row r="102" spans="1:12" ht="47.25">
      <c r="A102" s="16" t="s">
        <v>58</v>
      </c>
      <c r="B102" s="48" t="s">
        <v>154</v>
      </c>
      <c r="C102" s="17" t="s">
        <v>338</v>
      </c>
      <c r="D102" s="17"/>
      <c r="E102" s="19">
        <f>E103</f>
        <v>2473.3</v>
      </c>
      <c r="F102" s="19">
        <f>F103</f>
        <v>800.1</v>
      </c>
      <c r="G102" s="19">
        <f>G103</f>
        <v>3273.4</v>
      </c>
      <c r="H102" s="3"/>
      <c r="I102" s="141"/>
      <c r="J102" s="168"/>
      <c r="K102" s="168"/>
      <c r="L102" s="3"/>
    </row>
    <row r="103" spans="1:12" ht="31.5">
      <c r="A103" s="16" t="s">
        <v>19</v>
      </c>
      <c r="B103" s="48" t="s">
        <v>154</v>
      </c>
      <c r="C103" s="17" t="s">
        <v>338</v>
      </c>
      <c r="D103" s="17" t="s">
        <v>14</v>
      </c>
      <c r="E103" s="19">
        <v>2473.3</v>
      </c>
      <c r="F103" s="19">
        <f>800.1</f>
        <v>800.1</v>
      </c>
      <c r="G103" s="19">
        <f>E103+F103</f>
        <v>3273.4</v>
      </c>
      <c r="H103" s="3"/>
      <c r="I103" s="141"/>
      <c r="J103" s="168"/>
      <c r="K103" s="168"/>
      <c r="L103" s="3"/>
    </row>
    <row r="104" spans="1:12" ht="47.25">
      <c r="A104" s="16" t="s">
        <v>58</v>
      </c>
      <c r="B104" s="48" t="s">
        <v>154</v>
      </c>
      <c r="C104" s="17" t="s">
        <v>352</v>
      </c>
      <c r="D104" s="17"/>
      <c r="E104" s="19">
        <f>E105</f>
        <v>490.6</v>
      </c>
      <c r="F104" s="19">
        <f>F105</f>
        <v>0</v>
      </c>
      <c r="G104" s="19">
        <f>G105</f>
        <v>490.6</v>
      </c>
      <c r="H104" s="144"/>
      <c r="I104" s="141"/>
      <c r="J104" s="168"/>
      <c r="K104" s="168"/>
      <c r="L104" s="3"/>
    </row>
    <row r="105" spans="1:12" ht="31.5">
      <c r="A105" s="88" t="s">
        <v>19</v>
      </c>
      <c r="B105" s="48" t="s">
        <v>154</v>
      </c>
      <c r="C105" s="17" t="s">
        <v>352</v>
      </c>
      <c r="D105" s="48" t="s">
        <v>14</v>
      </c>
      <c r="E105" s="49">
        <v>490.6</v>
      </c>
      <c r="F105" s="49"/>
      <c r="G105" s="49">
        <f>E105+F105</f>
        <v>490.6</v>
      </c>
      <c r="H105" s="144"/>
      <c r="I105" s="141"/>
      <c r="J105" s="168"/>
      <c r="K105" s="168"/>
      <c r="L105" s="3"/>
    </row>
    <row r="106" spans="1:12" ht="31.5">
      <c r="A106" s="46" t="s">
        <v>59</v>
      </c>
      <c r="B106" s="48" t="s">
        <v>154</v>
      </c>
      <c r="C106" s="25" t="s">
        <v>327</v>
      </c>
      <c r="D106" s="25"/>
      <c r="E106" s="49">
        <f>E107</f>
        <v>221.6</v>
      </c>
      <c r="F106" s="49">
        <f>F107</f>
        <v>0</v>
      </c>
      <c r="G106" s="49">
        <f>G107</f>
        <v>221.6</v>
      </c>
      <c r="H106" s="144"/>
      <c r="I106" s="141"/>
      <c r="J106" s="168"/>
      <c r="K106" s="168"/>
      <c r="L106" s="3"/>
    </row>
    <row r="107" spans="1:12" ht="31.5">
      <c r="A107" s="88" t="s">
        <v>19</v>
      </c>
      <c r="B107" s="48" t="s">
        <v>154</v>
      </c>
      <c r="C107" s="25" t="s">
        <v>327</v>
      </c>
      <c r="D107" s="25" t="s">
        <v>14</v>
      </c>
      <c r="E107" s="49">
        <v>221.6</v>
      </c>
      <c r="F107" s="49"/>
      <c r="G107" s="49">
        <f>E107+F107</f>
        <v>221.6</v>
      </c>
      <c r="H107" s="144"/>
      <c r="I107" s="141"/>
      <c r="J107" s="168"/>
      <c r="K107" s="168"/>
      <c r="L107" s="3"/>
    </row>
    <row r="108" spans="1:12" ht="31.5">
      <c r="A108" s="46" t="s">
        <v>59</v>
      </c>
      <c r="B108" s="48" t="s">
        <v>154</v>
      </c>
      <c r="C108" s="17" t="s">
        <v>353</v>
      </c>
      <c r="D108" s="48"/>
      <c r="E108" s="49">
        <f>E109</f>
        <v>246.79999999999998</v>
      </c>
      <c r="F108" s="49">
        <f>F109</f>
        <v>0</v>
      </c>
      <c r="G108" s="49">
        <f>G109</f>
        <v>246.79999999999998</v>
      </c>
      <c r="H108" s="144"/>
      <c r="I108" s="141"/>
      <c r="J108" s="168"/>
      <c r="K108" s="168"/>
      <c r="L108" s="3"/>
    </row>
    <row r="109" spans="1:12" ht="31.5">
      <c r="A109" s="88" t="s">
        <v>19</v>
      </c>
      <c r="B109" s="48" t="s">
        <v>154</v>
      </c>
      <c r="C109" s="17" t="s">
        <v>353</v>
      </c>
      <c r="D109" s="48" t="s">
        <v>14</v>
      </c>
      <c r="E109" s="49">
        <f>209.4+221.6-58.8-125.4</f>
        <v>246.79999999999998</v>
      </c>
      <c r="F109" s="49"/>
      <c r="G109" s="49">
        <f>E109+F109</f>
        <v>246.79999999999998</v>
      </c>
      <c r="H109" s="3"/>
      <c r="I109" s="141"/>
      <c r="J109" s="168"/>
      <c r="K109" s="168"/>
      <c r="L109" s="3"/>
    </row>
    <row r="110" spans="1:12" ht="31.5">
      <c r="A110" s="16" t="s">
        <v>59</v>
      </c>
      <c r="B110" s="32" t="s">
        <v>154</v>
      </c>
      <c r="C110" s="48" t="s">
        <v>337</v>
      </c>
      <c r="D110" s="17"/>
      <c r="E110" s="76">
        <f>E111+E112</f>
        <v>14371.199999999999</v>
      </c>
      <c r="F110" s="76">
        <f>F111+F112</f>
        <v>0</v>
      </c>
      <c r="G110" s="76">
        <f>G111+G112</f>
        <v>14371.199999999999</v>
      </c>
      <c r="H110" s="3"/>
      <c r="I110" s="141"/>
      <c r="J110" s="168"/>
      <c r="K110" s="168"/>
      <c r="L110" s="3"/>
    </row>
    <row r="111" spans="1:12" ht="31.5">
      <c r="A111" s="88" t="s">
        <v>19</v>
      </c>
      <c r="B111" s="48" t="s">
        <v>154</v>
      </c>
      <c r="C111" s="48" t="s">
        <v>337</v>
      </c>
      <c r="D111" s="48" t="s">
        <v>14</v>
      </c>
      <c r="E111" s="49">
        <v>12409.3</v>
      </c>
      <c r="F111" s="49"/>
      <c r="G111" s="49">
        <f>E111+F111</f>
        <v>12409.3</v>
      </c>
      <c r="H111" s="3"/>
      <c r="I111" s="141"/>
      <c r="J111" s="168"/>
      <c r="K111" s="168"/>
      <c r="L111" s="3"/>
    </row>
    <row r="112" spans="1:12" ht="15.75">
      <c r="A112" s="53" t="s">
        <v>65</v>
      </c>
      <c r="B112" s="48" t="s">
        <v>154</v>
      </c>
      <c r="C112" s="48" t="s">
        <v>337</v>
      </c>
      <c r="D112" s="48" t="s">
        <v>66</v>
      </c>
      <c r="E112" s="49">
        <v>1961.9</v>
      </c>
      <c r="F112" s="49">
        <v>0</v>
      </c>
      <c r="G112" s="49">
        <f>E112+F112</f>
        <v>1961.9</v>
      </c>
      <c r="H112" s="3"/>
      <c r="I112" s="141"/>
      <c r="J112" s="168"/>
      <c r="K112" s="168"/>
      <c r="L112" s="3"/>
    </row>
    <row r="113" spans="1:12" ht="47.25">
      <c r="A113" s="46" t="s">
        <v>94</v>
      </c>
      <c r="B113" s="48" t="s">
        <v>154</v>
      </c>
      <c r="C113" s="17" t="s">
        <v>328</v>
      </c>
      <c r="D113" s="48"/>
      <c r="E113" s="49">
        <f>E114</f>
        <v>4908.8</v>
      </c>
      <c r="F113" s="49">
        <f>F114</f>
        <v>-4908.8</v>
      </c>
      <c r="G113" s="49">
        <f>G114</f>
        <v>0</v>
      </c>
      <c r="H113" s="144"/>
      <c r="I113" s="141"/>
      <c r="J113" s="168"/>
      <c r="K113" s="168"/>
      <c r="L113" s="3"/>
    </row>
    <row r="114" spans="1:12" ht="31.5">
      <c r="A114" s="88" t="s">
        <v>19</v>
      </c>
      <c r="B114" s="48" t="s">
        <v>154</v>
      </c>
      <c r="C114" s="17" t="s">
        <v>328</v>
      </c>
      <c r="D114" s="48" t="s">
        <v>14</v>
      </c>
      <c r="E114" s="49">
        <v>4908.8</v>
      </c>
      <c r="F114" s="49">
        <v>-4908.8</v>
      </c>
      <c r="G114" s="49">
        <f>E114+F114</f>
        <v>0</v>
      </c>
      <c r="H114" s="3"/>
      <c r="I114" s="141"/>
      <c r="J114" s="168"/>
      <c r="K114" s="168"/>
      <c r="L114" s="3"/>
    </row>
    <row r="115" spans="1:12" ht="47.25">
      <c r="A115" s="46" t="s">
        <v>94</v>
      </c>
      <c r="B115" s="48" t="s">
        <v>154</v>
      </c>
      <c r="C115" s="17" t="s">
        <v>430</v>
      </c>
      <c r="D115" s="48"/>
      <c r="E115" s="49">
        <f>E116</f>
        <v>0</v>
      </c>
      <c r="F115" s="49">
        <f>F116</f>
        <v>24434.6</v>
      </c>
      <c r="G115" s="49">
        <f>G116</f>
        <v>24434.6</v>
      </c>
      <c r="H115" s="3"/>
      <c r="I115" s="141"/>
      <c r="J115" s="168"/>
      <c r="K115" s="168"/>
      <c r="L115" s="3"/>
    </row>
    <row r="116" spans="1:12" ht="15.75">
      <c r="A116" s="53" t="s">
        <v>65</v>
      </c>
      <c r="B116" s="48" t="s">
        <v>154</v>
      </c>
      <c r="C116" s="17" t="s">
        <v>430</v>
      </c>
      <c r="D116" s="48" t="s">
        <v>66</v>
      </c>
      <c r="E116" s="49"/>
      <c r="F116" s="49">
        <v>24434.6</v>
      </c>
      <c r="G116" s="49">
        <f>E116+F116</f>
        <v>24434.6</v>
      </c>
      <c r="H116" s="3"/>
      <c r="I116" s="141"/>
      <c r="J116" s="168"/>
      <c r="K116" s="168"/>
      <c r="L116" s="3"/>
    </row>
    <row r="117" spans="1:12" ht="31.5">
      <c r="A117" s="46" t="s">
        <v>60</v>
      </c>
      <c r="B117" s="48" t="s">
        <v>154</v>
      </c>
      <c r="C117" s="17" t="s">
        <v>329</v>
      </c>
      <c r="D117" s="48"/>
      <c r="E117" s="49">
        <f>E118</f>
        <v>5550</v>
      </c>
      <c r="F117" s="49">
        <f>F118</f>
        <v>-20</v>
      </c>
      <c r="G117" s="49">
        <f>G118</f>
        <v>5530</v>
      </c>
      <c r="H117" s="144"/>
      <c r="I117" s="141"/>
      <c r="J117" s="168"/>
      <c r="K117" s="168"/>
      <c r="L117" s="3"/>
    </row>
    <row r="118" spans="1:12" ht="31.5">
      <c r="A118" s="122" t="s">
        <v>19</v>
      </c>
      <c r="B118" s="48" t="s">
        <v>154</v>
      </c>
      <c r="C118" s="17" t="s">
        <v>329</v>
      </c>
      <c r="D118" s="48" t="s">
        <v>14</v>
      </c>
      <c r="E118" s="49">
        <v>5550</v>
      </c>
      <c r="F118" s="49">
        <v>-20</v>
      </c>
      <c r="G118" s="49">
        <f>E118+F118</f>
        <v>5530</v>
      </c>
      <c r="H118" s="3"/>
      <c r="I118" s="141"/>
      <c r="J118" s="168"/>
      <c r="K118" s="168"/>
      <c r="L118" s="3"/>
    </row>
    <row r="119" spans="1:12" ht="31.5">
      <c r="A119" s="51" t="s">
        <v>453</v>
      </c>
      <c r="B119" s="48" t="s">
        <v>154</v>
      </c>
      <c r="C119" s="17" t="s">
        <v>452</v>
      </c>
      <c r="D119" s="48"/>
      <c r="E119" s="49">
        <f>E120</f>
        <v>0</v>
      </c>
      <c r="F119" s="49">
        <f>F120</f>
        <v>30</v>
      </c>
      <c r="G119" s="49">
        <f>G120</f>
        <v>30</v>
      </c>
      <c r="H119" s="3"/>
      <c r="I119" s="141"/>
      <c r="J119" s="168"/>
      <c r="K119" s="168"/>
      <c r="L119" s="3"/>
    </row>
    <row r="120" spans="1:12" ht="31.5">
      <c r="A120" s="122" t="s">
        <v>19</v>
      </c>
      <c r="B120" s="48" t="s">
        <v>154</v>
      </c>
      <c r="C120" s="17" t="s">
        <v>452</v>
      </c>
      <c r="D120" s="48" t="s">
        <v>14</v>
      </c>
      <c r="E120" s="49">
        <v>0</v>
      </c>
      <c r="F120" s="49">
        <v>30</v>
      </c>
      <c r="G120" s="49">
        <f>E120+F120</f>
        <v>30</v>
      </c>
      <c r="H120" s="3"/>
      <c r="I120" s="141"/>
      <c r="J120" s="168"/>
      <c r="K120" s="168"/>
      <c r="L120" s="3"/>
    </row>
    <row r="121" spans="1:12" ht="78.75">
      <c r="A121" s="51" t="s">
        <v>61</v>
      </c>
      <c r="B121" s="48" t="s">
        <v>154</v>
      </c>
      <c r="C121" s="17" t="s">
        <v>370</v>
      </c>
      <c r="D121" s="48"/>
      <c r="E121" s="49">
        <f>E122</f>
        <v>2096.9</v>
      </c>
      <c r="F121" s="49">
        <f>F122</f>
        <v>0</v>
      </c>
      <c r="G121" s="49">
        <f>G122</f>
        <v>2096.9</v>
      </c>
      <c r="H121" s="3"/>
      <c r="I121" s="141"/>
      <c r="J121" s="168"/>
      <c r="K121" s="168"/>
      <c r="L121" s="3"/>
    </row>
    <row r="122" spans="1:12" ht="15.75">
      <c r="A122" s="92" t="s">
        <v>15</v>
      </c>
      <c r="B122" s="48" t="s">
        <v>154</v>
      </c>
      <c r="C122" s="17" t="s">
        <v>370</v>
      </c>
      <c r="D122" s="48" t="s">
        <v>18</v>
      </c>
      <c r="E122" s="49">
        <v>2096.9</v>
      </c>
      <c r="F122" s="49"/>
      <c r="G122" s="49">
        <f>E122+F122</f>
        <v>2096.9</v>
      </c>
      <c r="H122" s="3"/>
      <c r="I122" s="141"/>
      <c r="J122" s="168"/>
      <c r="K122" s="168"/>
      <c r="L122" s="3"/>
    </row>
    <row r="123" spans="1:12" ht="78.75">
      <c r="A123" s="46" t="s">
        <v>61</v>
      </c>
      <c r="B123" s="48" t="s">
        <v>154</v>
      </c>
      <c r="C123" s="40" t="s">
        <v>354</v>
      </c>
      <c r="D123" s="48"/>
      <c r="E123" s="49">
        <f>E124</f>
        <v>330</v>
      </c>
      <c r="F123" s="49">
        <f>F124</f>
        <v>-30</v>
      </c>
      <c r="G123" s="49">
        <f>G124</f>
        <v>300</v>
      </c>
      <c r="H123" s="145"/>
      <c r="I123" s="141"/>
      <c r="J123" s="168"/>
      <c r="K123" s="168"/>
      <c r="L123" s="3"/>
    </row>
    <row r="124" spans="1:12" ht="15.75">
      <c r="A124" s="88" t="s">
        <v>15</v>
      </c>
      <c r="B124" s="48" t="s">
        <v>154</v>
      </c>
      <c r="C124" s="40" t="s">
        <v>354</v>
      </c>
      <c r="D124" s="48" t="s">
        <v>18</v>
      </c>
      <c r="E124" s="49">
        <v>330</v>
      </c>
      <c r="F124" s="49">
        <v>-30</v>
      </c>
      <c r="G124" s="49">
        <f>E124+F124</f>
        <v>300</v>
      </c>
      <c r="H124" s="3"/>
      <c r="I124" s="141"/>
      <c r="J124" s="168"/>
      <c r="K124" s="168"/>
      <c r="L124" s="3"/>
    </row>
    <row r="125" spans="1:12" ht="47.25">
      <c r="A125" s="12" t="s">
        <v>98</v>
      </c>
      <c r="B125" s="117" t="s">
        <v>154</v>
      </c>
      <c r="C125" s="13" t="s">
        <v>330</v>
      </c>
      <c r="D125" s="13" t="s">
        <v>0</v>
      </c>
      <c r="E125" s="14">
        <f>E126+E131+E128</f>
        <v>3800</v>
      </c>
      <c r="F125" s="14">
        <f>F126+F131+F128</f>
        <v>-3322.8</v>
      </c>
      <c r="G125" s="14">
        <f>G126+G131+G128</f>
        <v>477.1999999999998</v>
      </c>
      <c r="H125" s="3"/>
      <c r="I125" s="141"/>
      <c r="J125" s="168"/>
      <c r="K125" s="168"/>
      <c r="L125" s="3"/>
    </row>
    <row r="126" spans="1:12" ht="63">
      <c r="A126" s="16" t="s">
        <v>99</v>
      </c>
      <c r="B126" s="32" t="s">
        <v>154</v>
      </c>
      <c r="C126" s="17" t="s">
        <v>331</v>
      </c>
      <c r="D126" s="9"/>
      <c r="E126" s="10">
        <f>E127</f>
        <v>3500</v>
      </c>
      <c r="F126" s="10">
        <f>F127</f>
        <v>-3322.8</v>
      </c>
      <c r="G126" s="10">
        <f>G127</f>
        <v>177.19999999999982</v>
      </c>
      <c r="H126" s="3"/>
      <c r="I126" s="141"/>
      <c r="J126" s="168"/>
      <c r="K126" s="168"/>
      <c r="L126" s="3"/>
    </row>
    <row r="127" spans="1:12" ht="47.25">
      <c r="A127" s="26" t="s">
        <v>42</v>
      </c>
      <c r="B127" s="48" t="s">
        <v>154</v>
      </c>
      <c r="C127" s="17" t="s">
        <v>331</v>
      </c>
      <c r="D127" s="48" t="s">
        <v>37</v>
      </c>
      <c r="E127" s="49">
        <v>3500</v>
      </c>
      <c r="F127" s="49">
        <f>-3169.4-153.4</f>
        <v>-3322.8</v>
      </c>
      <c r="G127" s="49">
        <f>E127+F127</f>
        <v>177.19999999999982</v>
      </c>
      <c r="H127" s="3"/>
      <c r="I127" s="141"/>
      <c r="J127" s="168"/>
      <c r="K127" s="168"/>
      <c r="L127" s="3"/>
    </row>
    <row r="128" spans="1:12" ht="31.5">
      <c r="A128" s="26" t="s">
        <v>100</v>
      </c>
      <c r="B128" s="32" t="s">
        <v>154</v>
      </c>
      <c r="C128" s="17" t="s">
        <v>332</v>
      </c>
      <c r="D128" s="48"/>
      <c r="E128" s="24">
        <f>E129+E130</f>
        <v>150</v>
      </c>
      <c r="F128" s="24">
        <f>F129+F130</f>
        <v>0</v>
      </c>
      <c r="G128" s="24">
        <f>G129+G130</f>
        <v>150</v>
      </c>
      <c r="H128" s="3"/>
      <c r="I128" s="141"/>
      <c r="J128" s="168"/>
      <c r="K128" s="168"/>
      <c r="L128" s="3"/>
    </row>
    <row r="129" spans="1:12" ht="31.5">
      <c r="A129" s="88" t="s">
        <v>19</v>
      </c>
      <c r="B129" s="48" t="s">
        <v>154</v>
      </c>
      <c r="C129" s="17" t="s">
        <v>332</v>
      </c>
      <c r="D129" s="48" t="s">
        <v>14</v>
      </c>
      <c r="E129" s="49">
        <v>150</v>
      </c>
      <c r="F129" s="49">
        <v>-100</v>
      </c>
      <c r="G129" s="49">
        <f>E129+F129</f>
        <v>50</v>
      </c>
      <c r="H129" s="3"/>
      <c r="I129" s="141"/>
      <c r="J129" s="168"/>
      <c r="K129" s="168"/>
      <c r="L129" s="3"/>
    </row>
    <row r="130" spans="1:12" ht="32.25" customHeight="1">
      <c r="A130" s="46" t="s">
        <v>146</v>
      </c>
      <c r="B130" s="48" t="s">
        <v>154</v>
      </c>
      <c r="C130" s="17" t="s">
        <v>332</v>
      </c>
      <c r="D130" s="48" t="s">
        <v>23</v>
      </c>
      <c r="E130" s="49"/>
      <c r="F130" s="49">
        <v>100</v>
      </c>
      <c r="G130" s="49">
        <f>E130+F130</f>
        <v>100</v>
      </c>
      <c r="H130" s="3"/>
      <c r="I130" s="141"/>
      <c r="J130" s="168"/>
      <c r="K130" s="168"/>
      <c r="L130" s="3"/>
    </row>
    <row r="131" spans="1:12" ht="31.5">
      <c r="A131" s="46" t="s">
        <v>72</v>
      </c>
      <c r="B131" s="48" t="s">
        <v>154</v>
      </c>
      <c r="C131" s="17" t="s">
        <v>333</v>
      </c>
      <c r="D131" s="25"/>
      <c r="E131" s="24">
        <f>E132</f>
        <v>150</v>
      </c>
      <c r="F131" s="24">
        <f>F132</f>
        <v>0</v>
      </c>
      <c r="G131" s="24">
        <f>G132</f>
        <v>150</v>
      </c>
      <c r="H131" s="3"/>
      <c r="I131" s="141"/>
      <c r="J131" s="168"/>
      <c r="K131" s="168"/>
      <c r="L131" s="3"/>
    </row>
    <row r="132" spans="1:12" ht="31.5">
      <c r="A132" s="88" t="s">
        <v>19</v>
      </c>
      <c r="B132" s="48" t="s">
        <v>154</v>
      </c>
      <c r="C132" s="17" t="s">
        <v>333</v>
      </c>
      <c r="D132" s="48" t="s">
        <v>14</v>
      </c>
      <c r="E132" s="49">
        <v>150</v>
      </c>
      <c r="F132" s="49"/>
      <c r="G132" s="49">
        <f>E132+F132</f>
        <v>150</v>
      </c>
      <c r="H132" s="3"/>
      <c r="I132" s="141"/>
      <c r="J132" s="168"/>
      <c r="K132" s="168"/>
      <c r="L132" s="3"/>
    </row>
    <row r="133" spans="1:12" ht="31.5">
      <c r="A133" s="115" t="s">
        <v>124</v>
      </c>
      <c r="B133" s="110" t="s">
        <v>154</v>
      </c>
      <c r="C133" s="109" t="s">
        <v>213</v>
      </c>
      <c r="D133" s="109" t="s">
        <v>0</v>
      </c>
      <c r="E133" s="116">
        <f>E134</f>
        <v>1800</v>
      </c>
      <c r="F133" s="116">
        <f>F134</f>
        <v>0</v>
      </c>
      <c r="G133" s="116">
        <f>G134</f>
        <v>1800</v>
      </c>
      <c r="H133" s="3"/>
      <c r="I133" s="141"/>
      <c r="J133" s="168"/>
      <c r="K133" s="168"/>
      <c r="L133" s="3"/>
    </row>
    <row r="134" spans="1:12" ht="31.5">
      <c r="A134" s="12" t="s">
        <v>126</v>
      </c>
      <c r="B134" s="130" t="s">
        <v>154</v>
      </c>
      <c r="C134" s="13" t="s">
        <v>225</v>
      </c>
      <c r="D134" s="13" t="s">
        <v>0</v>
      </c>
      <c r="E134" s="14">
        <f>E135+E137+E139+E141</f>
        <v>1800</v>
      </c>
      <c r="F134" s="14">
        <f>F135+F137+F139+F141</f>
        <v>0</v>
      </c>
      <c r="G134" s="14">
        <f>G135+G137+G139+G141</f>
        <v>1800</v>
      </c>
      <c r="H134" s="3"/>
      <c r="I134" s="141"/>
      <c r="J134" s="168"/>
      <c r="K134" s="168"/>
      <c r="L134" s="3"/>
    </row>
    <row r="135" spans="1:12" ht="31.5">
      <c r="A135" s="46" t="s">
        <v>145</v>
      </c>
      <c r="B135" s="48" t="s">
        <v>154</v>
      </c>
      <c r="C135" s="48" t="s">
        <v>236</v>
      </c>
      <c r="D135" s="48"/>
      <c r="E135" s="49">
        <f>E136</f>
        <v>1000</v>
      </c>
      <c r="F135" s="49">
        <f>F136</f>
        <v>100</v>
      </c>
      <c r="G135" s="49">
        <f>G136</f>
        <v>1100</v>
      </c>
      <c r="H135" s="3"/>
      <c r="I135" s="141"/>
      <c r="J135" s="168"/>
      <c r="K135" s="168"/>
      <c r="L135" s="3"/>
    </row>
    <row r="136" spans="1:12" ht="36.75" customHeight="1">
      <c r="A136" s="46" t="s">
        <v>146</v>
      </c>
      <c r="B136" s="48" t="s">
        <v>154</v>
      </c>
      <c r="C136" s="48" t="s">
        <v>236</v>
      </c>
      <c r="D136" s="48" t="s">
        <v>23</v>
      </c>
      <c r="E136" s="49">
        <v>1000</v>
      </c>
      <c r="F136" s="49">
        <v>100</v>
      </c>
      <c r="G136" s="49">
        <f>E136+F136</f>
        <v>1100</v>
      </c>
      <c r="H136" s="3"/>
      <c r="I136" s="141"/>
      <c r="J136" s="168"/>
      <c r="K136" s="168"/>
      <c r="L136" s="3"/>
    </row>
    <row r="137" spans="1:12" ht="47.25">
      <c r="A137" s="46" t="s">
        <v>185</v>
      </c>
      <c r="B137" s="48" t="s">
        <v>154</v>
      </c>
      <c r="C137" s="48" t="s">
        <v>237</v>
      </c>
      <c r="D137" s="48"/>
      <c r="E137" s="49">
        <f>E138</f>
        <v>50</v>
      </c>
      <c r="F137" s="49">
        <f>F138</f>
        <v>-50</v>
      </c>
      <c r="G137" s="49">
        <f>G138</f>
        <v>0</v>
      </c>
      <c r="H137" s="3"/>
      <c r="I137" s="141"/>
      <c r="J137" s="168"/>
      <c r="K137" s="168"/>
      <c r="L137" s="3"/>
    </row>
    <row r="138" spans="1:12" ht="31.5">
      <c r="A138" s="46" t="s">
        <v>19</v>
      </c>
      <c r="B138" s="48" t="s">
        <v>154</v>
      </c>
      <c r="C138" s="48" t="s">
        <v>237</v>
      </c>
      <c r="D138" s="48" t="s">
        <v>14</v>
      </c>
      <c r="E138" s="49">
        <v>50</v>
      </c>
      <c r="F138" s="49">
        <v>-50</v>
      </c>
      <c r="G138" s="49">
        <f>E138+F138</f>
        <v>0</v>
      </c>
      <c r="H138" s="3"/>
      <c r="I138" s="141"/>
      <c r="J138" s="168"/>
      <c r="K138" s="168"/>
      <c r="L138" s="3"/>
    </row>
    <row r="139" spans="1:12" ht="31.5">
      <c r="A139" s="46" t="s">
        <v>186</v>
      </c>
      <c r="B139" s="48" t="s">
        <v>154</v>
      </c>
      <c r="C139" s="48" t="s">
        <v>238</v>
      </c>
      <c r="D139" s="48"/>
      <c r="E139" s="49">
        <f>E140</f>
        <v>250</v>
      </c>
      <c r="F139" s="49">
        <f>F140</f>
        <v>0</v>
      </c>
      <c r="G139" s="49">
        <f>G140</f>
        <v>250</v>
      </c>
      <c r="H139" s="3"/>
      <c r="I139" s="141"/>
      <c r="J139" s="168"/>
      <c r="K139" s="168"/>
      <c r="L139" s="3"/>
    </row>
    <row r="140" spans="1:12" ht="31.5">
      <c r="A140" s="46" t="s">
        <v>19</v>
      </c>
      <c r="B140" s="48" t="s">
        <v>154</v>
      </c>
      <c r="C140" s="48" t="s">
        <v>238</v>
      </c>
      <c r="D140" s="48" t="s">
        <v>14</v>
      </c>
      <c r="E140" s="49">
        <v>250</v>
      </c>
      <c r="F140" s="49"/>
      <c r="G140" s="49">
        <f>E140+F140</f>
        <v>250</v>
      </c>
      <c r="H140" s="3"/>
      <c r="I140" s="141"/>
      <c r="J140" s="168"/>
      <c r="K140" s="168"/>
      <c r="L140" s="3"/>
    </row>
    <row r="141" spans="1:12" ht="47.25">
      <c r="A141" s="46" t="s">
        <v>187</v>
      </c>
      <c r="B141" s="48" t="s">
        <v>154</v>
      </c>
      <c r="C141" s="48" t="s">
        <v>239</v>
      </c>
      <c r="D141" s="48"/>
      <c r="E141" s="49">
        <f>E142</f>
        <v>500</v>
      </c>
      <c r="F141" s="49">
        <f>F142</f>
        <v>-50</v>
      </c>
      <c r="G141" s="49">
        <f>G142</f>
        <v>450</v>
      </c>
      <c r="H141" s="3"/>
      <c r="I141" s="141"/>
      <c r="J141" s="168"/>
      <c r="K141" s="168"/>
      <c r="L141" s="3"/>
    </row>
    <row r="142" spans="1:12" ht="31.5">
      <c r="A142" s="46" t="s">
        <v>19</v>
      </c>
      <c r="B142" s="48" t="s">
        <v>154</v>
      </c>
      <c r="C142" s="48" t="s">
        <v>239</v>
      </c>
      <c r="D142" s="48" t="s">
        <v>14</v>
      </c>
      <c r="E142" s="49">
        <v>500</v>
      </c>
      <c r="F142" s="49">
        <v>-50</v>
      </c>
      <c r="G142" s="49">
        <f>E142+F142</f>
        <v>450</v>
      </c>
      <c r="H142" s="3"/>
      <c r="I142" s="141"/>
      <c r="J142" s="168"/>
      <c r="K142" s="168"/>
      <c r="L142" s="3"/>
    </row>
    <row r="143" spans="1:12" ht="47.25">
      <c r="A143" s="115" t="s">
        <v>85</v>
      </c>
      <c r="B143" s="110" t="s">
        <v>154</v>
      </c>
      <c r="C143" s="109" t="s">
        <v>257</v>
      </c>
      <c r="D143" s="109" t="s">
        <v>0</v>
      </c>
      <c r="E143" s="116">
        <f>E156+E154+E149+E147+E144+E151</f>
        <v>59149.899999999994</v>
      </c>
      <c r="F143" s="116">
        <f>F156+F154+F149+F147+F144+F151</f>
        <v>450</v>
      </c>
      <c r="G143" s="116">
        <f>G156+G154+G149+G147+G144+G151</f>
        <v>59599.899999999994</v>
      </c>
      <c r="H143" s="3"/>
      <c r="I143" s="141"/>
      <c r="J143" s="168"/>
      <c r="K143" s="168"/>
      <c r="L143" s="3"/>
    </row>
    <row r="144" spans="1:12" ht="15.75">
      <c r="A144" s="16" t="s">
        <v>31</v>
      </c>
      <c r="B144" s="32" t="s">
        <v>154</v>
      </c>
      <c r="C144" s="48" t="s">
        <v>258</v>
      </c>
      <c r="D144" s="17"/>
      <c r="E144" s="19">
        <f>E145+E146</f>
        <v>100</v>
      </c>
      <c r="F144" s="19">
        <f>F145+F146</f>
        <v>450</v>
      </c>
      <c r="G144" s="19">
        <f>G145+G146</f>
        <v>550</v>
      </c>
      <c r="H144" s="3"/>
      <c r="I144" s="141"/>
      <c r="J144" s="168"/>
      <c r="K144" s="168"/>
      <c r="L144" s="3"/>
    </row>
    <row r="145" spans="1:12" ht="31.5">
      <c r="A145" s="26" t="s">
        <v>19</v>
      </c>
      <c r="B145" s="48" t="s">
        <v>154</v>
      </c>
      <c r="C145" s="48" t="s">
        <v>258</v>
      </c>
      <c r="D145" s="48" t="s">
        <v>14</v>
      </c>
      <c r="E145" s="49">
        <v>100</v>
      </c>
      <c r="F145" s="49"/>
      <c r="G145" s="49">
        <f>E145+F145</f>
        <v>100</v>
      </c>
      <c r="H145" s="3"/>
      <c r="I145" s="141"/>
      <c r="J145" s="168"/>
      <c r="K145" s="168"/>
      <c r="L145" s="3"/>
    </row>
    <row r="146" spans="1:12" ht="47.25">
      <c r="A146" s="66" t="s">
        <v>16</v>
      </c>
      <c r="B146" s="48" t="s">
        <v>154</v>
      </c>
      <c r="C146" s="48" t="s">
        <v>258</v>
      </c>
      <c r="D146" s="48" t="s">
        <v>17</v>
      </c>
      <c r="E146" s="49">
        <v>0</v>
      </c>
      <c r="F146" s="49">
        <v>450</v>
      </c>
      <c r="G146" s="49">
        <f>E146+F146</f>
        <v>450</v>
      </c>
      <c r="H146" s="3"/>
      <c r="I146" s="141"/>
      <c r="J146" s="168"/>
      <c r="K146" s="168"/>
      <c r="L146" s="3"/>
    </row>
    <row r="147" spans="1:12" ht="31.5">
      <c r="A147" s="46" t="s">
        <v>86</v>
      </c>
      <c r="B147" s="48" t="s">
        <v>154</v>
      </c>
      <c r="C147" s="48" t="s">
        <v>259</v>
      </c>
      <c r="D147" s="48"/>
      <c r="E147" s="49">
        <f>E148</f>
        <v>16000</v>
      </c>
      <c r="F147" s="49">
        <f>F148</f>
        <v>0</v>
      </c>
      <c r="G147" s="49">
        <f>G148</f>
        <v>16000</v>
      </c>
      <c r="H147" s="3"/>
      <c r="I147" s="141"/>
      <c r="J147" s="168"/>
      <c r="K147" s="168"/>
      <c r="L147" s="3"/>
    </row>
    <row r="148" spans="1:12" ht="47.25">
      <c r="A148" s="66" t="s">
        <v>16</v>
      </c>
      <c r="B148" s="48" t="s">
        <v>154</v>
      </c>
      <c r="C148" s="48" t="s">
        <v>259</v>
      </c>
      <c r="D148" s="48" t="s">
        <v>17</v>
      </c>
      <c r="E148" s="49">
        <v>16000</v>
      </c>
      <c r="F148" s="49"/>
      <c r="G148" s="49">
        <f>E148+F148</f>
        <v>16000</v>
      </c>
      <c r="H148" s="144"/>
      <c r="I148" s="141"/>
      <c r="J148" s="168"/>
      <c r="K148" s="168"/>
      <c r="L148" s="3"/>
    </row>
    <row r="149" spans="1:12" ht="63">
      <c r="A149" s="67" t="s">
        <v>87</v>
      </c>
      <c r="B149" s="48" t="s">
        <v>154</v>
      </c>
      <c r="C149" s="48" t="s">
        <v>260</v>
      </c>
      <c r="D149" s="48"/>
      <c r="E149" s="49">
        <f>E150</f>
        <v>40564.2</v>
      </c>
      <c r="F149" s="49">
        <f>F150</f>
        <v>0</v>
      </c>
      <c r="G149" s="49">
        <f>G150</f>
        <v>40564.2</v>
      </c>
      <c r="H149" s="144"/>
      <c r="I149" s="141"/>
      <c r="J149" s="168"/>
      <c r="K149" s="168"/>
      <c r="L149" s="3"/>
    </row>
    <row r="150" spans="1:12" ht="47.25">
      <c r="A150" s="67" t="s">
        <v>16</v>
      </c>
      <c r="B150" s="48" t="s">
        <v>154</v>
      </c>
      <c r="C150" s="48" t="s">
        <v>260</v>
      </c>
      <c r="D150" s="48" t="s">
        <v>17</v>
      </c>
      <c r="E150" s="49">
        <v>40564.2</v>
      </c>
      <c r="F150" s="49">
        <v>0</v>
      </c>
      <c r="G150" s="49">
        <f>E150+F150</f>
        <v>40564.2</v>
      </c>
      <c r="H150" s="144"/>
      <c r="I150" s="141"/>
      <c r="J150" s="168"/>
      <c r="K150" s="168"/>
      <c r="L150" s="3"/>
    </row>
    <row r="151" spans="1:12" ht="31.5">
      <c r="A151" s="67" t="s">
        <v>62</v>
      </c>
      <c r="B151" s="48" t="s">
        <v>154</v>
      </c>
      <c r="C151" s="48" t="s">
        <v>261</v>
      </c>
      <c r="D151" s="48"/>
      <c r="E151" s="49">
        <f>E152+E153</f>
        <v>300.7</v>
      </c>
      <c r="F151" s="49">
        <f>F152+F153</f>
        <v>0</v>
      </c>
      <c r="G151" s="49">
        <f>G152+G153</f>
        <v>300.7</v>
      </c>
      <c r="H151" s="144"/>
      <c r="I151" s="141"/>
      <c r="J151" s="168"/>
      <c r="K151" s="168"/>
      <c r="L151" s="3"/>
    </row>
    <row r="152" spans="1:12" ht="31.5">
      <c r="A152" s="26" t="s">
        <v>19</v>
      </c>
      <c r="B152" s="48" t="s">
        <v>154</v>
      </c>
      <c r="C152" s="48" t="s">
        <v>261</v>
      </c>
      <c r="D152" s="48" t="s">
        <v>14</v>
      </c>
      <c r="E152" s="49">
        <v>300.7</v>
      </c>
      <c r="F152" s="49">
        <v>-300.7</v>
      </c>
      <c r="G152" s="49">
        <f>E152+F152</f>
        <v>0</v>
      </c>
      <c r="H152" s="144"/>
      <c r="I152" s="141"/>
      <c r="J152" s="168"/>
      <c r="K152" s="168"/>
      <c r="L152" s="3"/>
    </row>
    <row r="153" spans="1:12" ht="47.25">
      <c r="A153" s="67" t="s">
        <v>16</v>
      </c>
      <c r="B153" s="48" t="s">
        <v>154</v>
      </c>
      <c r="C153" s="48" t="s">
        <v>261</v>
      </c>
      <c r="D153" s="48" t="s">
        <v>17</v>
      </c>
      <c r="E153" s="49">
        <v>0</v>
      </c>
      <c r="F153" s="49">
        <v>300.7</v>
      </c>
      <c r="G153" s="49">
        <f>E153+F153</f>
        <v>300.7</v>
      </c>
      <c r="H153" s="144"/>
      <c r="I153" s="141"/>
      <c r="J153" s="168"/>
      <c r="K153" s="168"/>
      <c r="L153" s="3"/>
    </row>
    <row r="154" spans="1:12" ht="47.25">
      <c r="A154" s="68" t="s">
        <v>63</v>
      </c>
      <c r="B154" s="48" t="s">
        <v>154</v>
      </c>
      <c r="C154" s="48" t="s">
        <v>262</v>
      </c>
      <c r="D154" s="48"/>
      <c r="E154" s="49">
        <f>E155</f>
        <v>35</v>
      </c>
      <c r="F154" s="49">
        <f>F155</f>
        <v>0</v>
      </c>
      <c r="G154" s="49">
        <f>G155</f>
        <v>35</v>
      </c>
      <c r="H154" s="146"/>
      <c r="I154" s="141"/>
      <c r="J154" s="168"/>
      <c r="K154" s="168"/>
      <c r="L154" s="3"/>
    </row>
    <row r="155" spans="1:12" ht="31.5">
      <c r="A155" s="26" t="s">
        <v>19</v>
      </c>
      <c r="B155" s="48" t="s">
        <v>154</v>
      </c>
      <c r="C155" s="48" t="s">
        <v>262</v>
      </c>
      <c r="D155" s="48" t="s">
        <v>14</v>
      </c>
      <c r="E155" s="49">
        <v>35</v>
      </c>
      <c r="F155" s="49"/>
      <c r="G155" s="49">
        <f>E155+F155</f>
        <v>35</v>
      </c>
      <c r="H155" s="144"/>
      <c r="I155" s="141"/>
      <c r="J155" s="168"/>
      <c r="K155" s="168"/>
      <c r="L155" s="3"/>
    </row>
    <row r="156" spans="1:12" ht="31.5">
      <c r="A156" s="121" t="s">
        <v>64</v>
      </c>
      <c r="B156" s="32" t="s">
        <v>154</v>
      </c>
      <c r="C156" s="48" t="s">
        <v>263</v>
      </c>
      <c r="D156" s="17"/>
      <c r="E156" s="19">
        <f>E157</f>
        <v>2150</v>
      </c>
      <c r="F156" s="19">
        <f>F157</f>
        <v>0</v>
      </c>
      <c r="G156" s="19">
        <f>G157</f>
        <v>2150</v>
      </c>
      <c r="H156" s="144"/>
      <c r="I156" s="141"/>
      <c r="J156" s="168"/>
      <c r="K156" s="168"/>
      <c r="L156" s="3"/>
    </row>
    <row r="157" spans="1:12" ht="31.5">
      <c r="A157" s="26" t="s">
        <v>19</v>
      </c>
      <c r="B157" s="32" t="s">
        <v>154</v>
      </c>
      <c r="C157" s="48" t="s">
        <v>263</v>
      </c>
      <c r="D157" s="17" t="s">
        <v>14</v>
      </c>
      <c r="E157" s="49">
        <v>2150</v>
      </c>
      <c r="F157" s="49"/>
      <c r="G157" s="49">
        <f>E157+F157</f>
        <v>2150</v>
      </c>
      <c r="H157" s="144"/>
      <c r="I157" s="141"/>
      <c r="J157" s="168"/>
      <c r="K157" s="168"/>
      <c r="L157" s="3"/>
    </row>
    <row r="158" spans="1:12" ht="47.25">
      <c r="A158" s="115" t="s">
        <v>129</v>
      </c>
      <c r="B158" s="110" t="s">
        <v>154</v>
      </c>
      <c r="C158" s="109" t="s">
        <v>282</v>
      </c>
      <c r="D158" s="109" t="s">
        <v>0</v>
      </c>
      <c r="E158" s="116">
        <f>E159+E190+E201</f>
        <v>115991.99999999999</v>
      </c>
      <c r="F158" s="116">
        <f>F159+F190+F201</f>
        <v>597.5</v>
      </c>
      <c r="G158" s="116">
        <f>G159+G190+G201</f>
        <v>116589.5</v>
      </c>
      <c r="H158" s="144"/>
      <c r="I158" s="141"/>
      <c r="J158" s="168"/>
      <c r="K158" s="168"/>
      <c r="L158" s="3"/>
    </row>
    <row r="159" spans="1:12" ht="31.5">
      <c r="A159" s="12" t="s">
        <v>132</v>
      </c>
      <c r="B159" s="117" t="s">
        <v>154</v>
      </c>
      <c r="C159" s="13" t="s">
        <v>290</v>
      </c>
      <c r="D159" s="13" t="s">
        <v>0</v>
      </c>
      <c r="E159" s="14">
        <f>E160+E162+E167+E174+E177+E180+E186+E183+E171</f>
        <v>109796.99999999999</v>
      </c>
      <c r="F159" s="14">
        <f>F160+F162+F167+F174+F177+F180+F186+F183+F171</f>
        <v>597.5</v>
      </c>
      <c r="G159" s="14">
        <f>G160+G162+G167+G174+G177+G180+G186+G183+G171</f>
        <v>110394.5</v>
      </c>
      <c r="H159" s="144"/>
      <c r="I159" s="141"/>
      <c r="J159" s="168"/>
      <c r="K159" s="168"/>
      <c r="L159" s="3"/>
    </row>
    <row r="160" spans="1:12" ht="31.5">
      <c r="A160" s="18" t="s">
        <v>26</v>
      </c>
      <c r="B160" s="48" t="s">
        <v>154</v>
      </c>
      <c r="C160" s="17" t="s">
        <v>291</v>
      </c>
      <c r="D160" s="9"/>
      <c r="E160" s="10">
        <f>E161</f>
        <v>200</v>
      </c>
      <c r="F160" s="10">
        <f>F161</f>
        <v>0</v>
      </c>
      <c r="G160" s="10">
        <f>G161</f>
        <v>200</v>
      </c>
      <c r="H160" s="3"/>
      <c r="I160" s="141"/>
      <c r="J160" s="168"/>
      <c r="K160" s="168"/>
      <c r="L160" s="3"/>
    </row>
    <row r="161" spans="1:12" ht="31.5">
      <c r="A161" s="51" t="s">
        <v>19</v>
      </c>
      <c r="B161" s="48" t="s">
        <v>154</v>
      </c>
      <c r="C161" s="17" t="s">
        <v>291</v>
      </c>
      <c r="D161" s="48" t="s">
        <v>14</v>
      </c>
      <c r="E161" s="49">
        <v>200</v>
      </c>
      <c r="F161" s="49"/>
      <c r="G161" s="49">
        <f>E161+F161</f>
        <v>200</v>
      </c>
      <c r="H161" s="3"/>
      <c r="I161" s="141"/>
      <c r="J161" s="168"/>
      <c r="K161" s="168"/>
      <c r="L161" s="3"/>
    </row>
    <row r="162" spans="1:12" ht="31.5">
      <c r="A162" s="91" t="s">
        <v>20</v>
      </c>
      <c r="B162" s="48" t="s">
        <v>154</v>
      </c>
      <c r="C162" s="48" t="s">
        <v>292</v>
      </c>
      <c r="D162" s="25"/>
      <c r="E162" s="24">
        <f>SUM(E163:E166)</f>
        <v>97535.4</v>
      </c>
      <c r="F162" s="24">
        <f>SUM(F163:F166)</f>
        <v>112.10000000000002</v>
      </c>
      <c r="G162" s="24">
        <f>SUM(G163:G166)</f>
        <v>97647.5</v>
      </c>
      <c r="H162" s="3"/>
      <c r="I162" s="141"/>
      <c r="J162" s="168"/>
      <c r="K162" s="168"/>
      <c r="L162" s="3"/>
    </row>
    <row r="163" spans="1:12" ht="78.75">
      <c r="A163" s="63" t="s">
        <v>21</v>
      </c>
      <c r="B163" s="48" t="s">
        <v>154</v>
      </c>
      <c r="C163" s="48" t="s">
        <v>292</v>
      </c>
      <c r="D163" s="48" t="s">
        <v>22</v>
      </c>
      <c r="E163" s="49">
        <v>77928.8</v>
      </c>
      <c r="F163" s="49">
        <f>150+200</f>
        <v>350</v>
      </c>
      <c r="G163" s="49">
        <f>E163+F163</f>
        <v>78278.8</v>
      </c>
      <c r="H163" s="3"/>
      <c r="I163" s="141"/>
      <c r="J163" s="168"/>
      <c r="K163" s="168"/>
      <c r="L163" s="3"/>
    </row>
    <row r="164" spans="1:12" ht="31.5">
      <c r="A164" s="122" t="s">
        <v>19</v>
      </c>
      <c r="B164" s="48" t="s">
        <v>154</v>
      </c>
      <c r="C164" s="48" t="s">
        <v>292</v>
      </c>
      <c r="D164" s="48" t="s">
        <v>14</v>
      </c>
      <c r="E164" s="49">
        <v>10140.4</v>
      </c>
      <c r="F164" s="24">
        <f>162.1</f>
        <v>162.1</v>
      </c>
      <c r="G164" s="49">
        <f>E164+F164</f>
        <v>10302.5</v>
      </c>
      <c r="H164" s="3"/>
      <c r="I164" s="141"/>
      <c r="J164" s="168"/>
      <c r="K164" s="168"/>
      <c r="L164" s="3"/>
    </row>
    <row r="165" spans="1:12" ht="31.5">
      <c r="A165" s="26" t="s">
        <v>117</v>
      </c>
      <c r="B165" s="48" t="s">
        <v>154</v>
      </c>
      <c r="C165" s="48" t="s">
        <v>292</v>
      </c>
      <c r="D165" s="48" t="s">
        <v>23</v>
      </c>
      <c r="E165" s="49">
        <v>8811.8</v>
      </c>
      <c r="F165" s="49">
        <v>-400</v>
      </c>
      <c r="G165" s="49">
        <f>E165+F165</f>
        <v>8411.8</v>
      </c>
      <c r="H165" s="3"/>
      <c r="I165" s="141"/>
      <c r="J165" s="168"/>
      <c r="K165" s="168"/>
      <c r="L165" s="3"/>
    </row>
    <row r="166" spans="1:12" ht="15.75">
      <c r="A166" s="88" t="s">
        <v>15</v>
      </c>
      <c r="B166" s="48" t="s">
        <v>154</v>
      </c>
      <c r="C166" s="48" t="s">
        <v>292</v>
      </c>
      <c r="D166" s="48" t="s">
        <v>18</v>
      </c>
      <c r="E166" s="49">
        <v>654.4</v>
      </c>
      <c r="F166" s="49">
        <v>0</v>
      </c>
      <c r="G166" s="49">
        <f>E166+F166</f>
        <v>654.4</v>
      </c>
      <c r="H166" s="3"/>
      <c r="I166" s="141"/>
      <c r="J166" s="168"/>
      <c r="K166" s="168"/>
      <c r="L166" s="3"/>
    </row>
    <row r="167" spans="1:12" ht="36.75" customHeight="1">
      <c r="A167" s="18" t="s">
        <v>44</v>
      </c>
      <c r="B167" s="32" t="s">
        <v>154</v>
      </c>
      <c r="C167" s="17" t="s">
        <v>293</v>
      </c>
      <c r="D167" s="9"/>
      <c r="E167" s="10">
        <f>E168+E169+E170</f>
        <v>10046.4</v>
      </c>
      <c r="F167" s="10">
        <f>F168+F169+F170</f>
        <v>285.4</v>
      </c>
      <c r="G167" s="10">
        <f>G168+G169+G170</f>
        <v>10331.8</v>
      </c>
      <c r="H167" s="3"/>
      <c r="I167" s="141"/>
      <c r="J167" s="168"/>
      <c r="K167" s="168"/>
      <c r="L167" s="3"/>
    </row>
    <row r="168" spans="1:12" ht="90.75" customHeight="1">
      <c r="A168" s="50" t="s">
        <v>21</v>
      </c>
      <c r="B168" s="48" t="s">
        <v>154</v>
      </c>
      <c r="C168" s="17" t="s">
        <v>293</v>
      </c>
      <c r="D168" s="9" t="s">
        <v>22</v>
      </c>
      <c r="E168" s="10">
        <v>8295.3</v>
      </c>
      <c r="F168" s="10"/>
      <c r="G168" s="10">
        <f>E168+F168</f>
        <v>8295.3</v>
      </c>
      <c r="H168" s="3"/>
      <c r="I168" s="141"/>
      <c r="J168" s="168"/>
      <c r="K168" s="168"/>
      <c r="L168" s="3"/>
    </row>
    <row r="169" spans="1:12" ht="49.5" customHeight="1">
      <c r="A169" s="51" t="s">
        <v>19</v>
      </c>
      <c r="B169" s="48" t="s">
        <v>154</v>
      </c>
      <c r="C169" s="17" t="s">
        <v>293</v>
      </c>
      <c r="D169" s="48" t="s">
        <v>14</v>
      </c>
      <c r="E169" s="24">
        <v>1649.2</v>
      </c>
      <c r="F169" s="24">
        <f>40.4+70+65</f>
        <v>175.4</v>
      </c>
      <c r="G169" s="10">
        <f>E169+F169</f>
        <v>1824.6000000000001</v>
      </c>
      <c r="H169" s="3"/>
      <c r="I169" s="141"/>
      <c r="J169" s="168"/>
      <c r="K169" s="168"/>
      <c r="L169" s="3"/>
    </row>
    <row r="170" spans="1:12" ht="24.75" customHeight="1">
      <c r="A170" s="51" t="s">
        <v>15</v>
      </c>
      <c r="B170" s="48" t="s">
        <v>154</v>
      </c>
      <c r="C170" s="17" t="s">
        <v>293</v>
      </c>
      <c r="D170" s="48" t="s">
        <v>18</v>
      </c>
      <c r="E170" s="24">
        <v>101.9</v>
      </c>
      <c r="F170" s="24">
        <v>110</v>
      </c>
      <c r="G170" s="10">
        <f>E170+F170</f>
        <v>211.9</v>
      </c>
      <c r="H170" s="3"/>
      <c r="I170" s="141"/>
      <c r="J170" s="168"/>
      <c r="K170" s="168"/>
      <c r="L170" s="3"/>
    </row>
    <row r="171" spans="1:12" ht="49.5" customHeight="1">
      <c r="A171" s="77" t="s">
        <v>349</v>
      </c>
      <c r="B171" s="48" t="s">
        <v>154</v>
      </c>
      <c r="C171" s="32" t="s">
        <v>365</v>
      </c>
      <c r="D171" s="48"/>
      <c r="E171" s="24">
        <f>E172+E173</f>
        <v>39</v>
      </c>
      <c r="F171" s="24">
        <f>F172+F173</f>
        <v>0</v>
      </c>
      <c r="G171" s="24">
        <f>G172+G173</f>
        <v>39</v>
      </c>
      <c r="H171" s="3"/>
      <c r="I171" s="141"/>
      <c r="J171" s="168"/>
      <c r="K171" s="168"/>
      <c r="L171" s="3"/>
    </row>
    <row r="172" spans="1:12" ht="70.5" customHeight="1">
      <c r="A172" s="50" t="s">
        <v>21</v>
      </c>
      <c r="B172" s="48" t="s">
        <v>154</v>
      </c>
      <c r="C172" s="32" t="s">
        <v>365</v>
      </c>
      <c r="D172" s="48" t="s">
        <v>22</v>
      </c>
      <c r="E172" s="24">
        <f>11.2+11.2+5.6</f>
        <v>28</v>
      </c>
      <c r="F172" s="24"/>
      <c r="G172" s="24">
        <f>E172+F172</f>
        <v>28</v>
      </c>
      <c r="H172" s="3"/>
      <c r="I172" s="141"/>
      <c r="J172" s="168"/>
      <c r="K172" s="168"/>
      <c r="L172" s="3"/>
    </row>
    <row r="173" spans="1:12" ht="49.5" customHeight="1">
      <c r="A173" s="122" t="s">
        <v>19</v>
      </c>
      <c r="B173" s="48" t="s">
        <v>154</v>
      </c>
      <c r="C173" s="32" t="s">
        <v>365</v>
      </c>
      <c r="D173" s="48" t="s">
        <v>14</v>
      </c>
      <c r="E173" s="24">
        <f>3+5+3</f>
        <v>11</v>
      </c>
      <c r="F173" s="24"/>
      <c r="G173" s="24">
        <f>E173+F173</f>
        <v>11</v>
      </c>
      <c r="H173" s="3"/>
      <c r="I173" s="141"/>
      <c r="J173" s="168"/>
      <c r="K173" s="168"/>
      <c r="L173" s="3"/>
    </row>
    <row r="174" spans="1:12" ht="220.5">
      <c r="A174" s="43" t="s">
        <v>351</v>
      </c>
      <c r="B174" s="32" t="s">
        <v>154</v>
      </c>
      <c r="C174" s="32" t="s">
        <v>303</v>
      </c>
      <c r="D174" s="40"/>
      <c r="E174" s="41">
        <f>E175+E176</f>
        <v>86.1</v>
      </c>
      <c r="F174" s="41">
        <f>F175+F176</f>
        <v>0</v>
      </c>
      <c r="G174" s="41">
        <f>G175+G176</f>
        <v>86.1</v>
      </c>
      <c r="H174" s="145"/>
      <c r="I174" s="141"/>
      <c r="J174" s="168"/>
      <c r="K174" s="168"/>
      <c r="L174" s="3"/>
    </row>
    <row r="175" spans="1:12" ht="78.75">
      <c r="A175" s="50" t="s">
        <v>21</v>
      </c>
      <c r="B175" s="48" t="s">
        <v>154</v>
      </c>
      <c r="C175" s="32" t="s">
        <v>303</v>
      </c>
      <c r="D175" s="48" t="s">
        <v>22</v>
      </c>
      <c r="E175" s="49">
        <f>55.9+27.9</f>
        <v>83.8</v>
      </c>
      <c r="F175" s="49"/>
      <c r="G175" s="49">
        <f>E175+F175</f>
        <v>83.8</v>
      </c>
      <c r="H175" s="3"/>
      <c r="I175" s="141"/>
      <c r="J175" s="168"/>
      <c r="K175" s="168"/>
      <c r="L175" s="3"/>
    </row>
    <row r="176" spans="1:12" ht="31.5">
      <c r="A176" s="122" t="s">
        <v>19</v>
      </c>
      <c r="B176" s="48" t="s">
        <v>154</v>
      </c>
      <c r="C176" s="32" t="s">
        <v>303</v>
      </c>
      <c r="D176" s="48" t="s">
        <v>14</v>
      </c>
      <c r="E176" s="24">
        <f>1.5+0.8</f>
        <v>2.3</v>
      </c>
      <c r="F176" s="24"/>
      <c r="G176" s="49">
        <f>E176+F176</f>
        <v>2.3</v>
      </c>
      <c r="H176" s="3"/>
      <c r="I176" s="141"/>
      <c r="J176" s="168"/>
      <c r="K176" s="168"/>
      <c r="L176" s="3"/>
    </row>
    <row r="177" spans="1:12" ht="94.5">
      <c r="A177" s="123" t="s">
        <v>402</v>
      </c>
      <c r="B177" s="48" t="s">
        <v>154</v>
      </c>
      <c r="C177" s="32" t="s">
        <v>304</v>
      </c>
      <c r="D177" s="25"/>
      <c r="E177" s="24">
        <f>E178+E179</f>
        <v>58.9</v>
      </c>
      <c r="F177" s="24">
        <f>F178+F179</f>
        <v>0</v>
      </c>
      <c r="G177" s="24">
        <f>G178+G179</f>
        <v>58.9</v>
      </c>
      <c r="H177" s="3"/>
      <c r="I177" s="141"/>
      <c r="J177" s="168"/>
      <c r="K177" s="168"/>
      <c r="L177" s="3"/>
    </row>
    <row r="178" spans="1:12" ht="78.75">
      <c r="A178" s="50" t="s">
        <v>21</v>
      </c>
      <c r="B178" s="48" t="s">
        <v>154</v>
      </c>
      <c r="C178" s="32" t="s">
        <v>304</v>
      </c>
      <c r="D178" s="48" t="s">
        <v>22</v>
      </c>
      <c r="E178" s="49">
        <v>55.9</v>
      </c>
      <c r="F178" s="49"/>
      <c r="G178" s="49">
        <f>E178+F178</f>
        <v>55.9</v>
      </c>
      <c r="H178" s="3"/>
      <c r="I178" s="141"/>
      <c r="J178" s="168"/>
      <c r="K178" s="168"/>
      <c r="L178" s="3"/>
    </row>
    <row r="179" spans="1:12" ht="31.5">
      <c r="A179" s="122" t="s">
        <v>19</v>
      </c>
      <c r="B179" s="48" t="s">
        <v>154</v>
      </c>
      <c r="C179" s="32" t="s">
        <v>304</v>
      </c>
      <c r="D179" s="48" t="s">
        <v>14</v>
      </c>
      <c r="E179" s="24">
        <v>3</v>
      </c>
      <c r="F179" s="24"/>
      <c r="G179" s="49">
        <f>E179+F179</f>
        <v>3</v>
      </c>
      <c r="H179" s="3"/>
      <c r="I179" s="141"/>
      <c r="J179" s="168"/>
      <c r="K179" s="168"/>
      <c r="L179" s="3"/>
    </row>
    <row r="180" spans="1:12" ht="204.75">
      <c r="A180" s="124" t="s">
        <v>350</v>
      </c>
      <c r="B180" s="48" t="s">
        <v>154</v>
      </c>
      <c r="C180" s="48" t="s">
        <v>305</v>
      </c>
      <c r="D180" s="25"/>
      <c r="E180" s="24">
        <f>E181+E182</f>
        <v>572.3</v>
      </c>
      <c r="F180" s="24">
        <f>F181+F182</f>
        <v>0</v>
      </c>
      <c r="G180" s="24">
        <f>G181+G182</f>
        <v>572.3</v>
      </c>
      <c r="H180" s="3"/>
      <c r="I180" s="141"/>
      <c r="J180" s="168"/>
      <c r="K180" s="168"/>
      <c r="L180" s="3"/>
    </row>
    <row r="181" spans="1:12" ht="78.75">
      <c r="A181" s="50" t="s">
        <v>21</v>
      </c>
      <c r="B181" s="48" t="s">
        <v>154</v>
      </c>
      <c r="C181" s="48" t="s">
        <v>305</v>
      </c>
      <c r="D181" s="48" t="s">
        <v>22</v>
      </c>
      <c r="E181" s="49">
        <v>559.3</v>
      </c>
      <c r="F181" s="49"/>
      <c r="G181" s="49">
        <f>E181+F181</f>
        <v>559.3</v>
      </c>
      <c r="H181" s="3"/>
      <c r="I181" s="141"/>
      <c r="J181" s="168"/>
      <c r="K181" s="168"/>
      <c r="L181" s="3"/>
    </row>
    <row r="182" spans="1:12" ht="31.5">
      <c r="A182" s="122" t="s">
        <v>19</v>
      </c>
      <c r="B182" s="48" t="s">
        <v>154</v>
      </c>
      <c r="C182" s="48" t="s">
        <v>305</v>
      </c>
      <c r="D182" s="48" t="s">
        <v>14</v>
      </c>
      <c r="E182" s="24">
        <v>13</v>
      </c>
      <c r="F182" s="24"/>
      <c r="G182" s="49">
        <f>E182+F182</f>
        <v>13</v>
      </c>
      <c r="H182" s="3"/>
      <c r="I182" s="141"/>
      <c r="J182" s="168"/>
      <c r="K182" s="168"/>
      <c r="L182" s="3"/>
    </row>
    <row r="183" spans="1:12" ht="78.75">
      <c r="A183" s="27" t="s">
        <v>401</v>
      </c>
      <c r="B183" s="32" t="s">
        <v>154</v>
      </c>
      <c r="C183" s="32" t="s">
        <v>306</v>
      </c>
      <c r="D183" s="40"/>
      <c r="E183" s="42">
        <f>E184+E185</f>
        <v>58.9</v>
      </c>
      <c r="F183" s="42">
        <f>F184+F185</f>
        <v>0</v>
      </c>
      <c r="G183" s="42">
        <f>G184+G185</f>
        <v>58.9</v>
      </c>
      <c r="H183" s="3"/>
      <c r="I183" s="141"/>
      <c r="J183" s="168"/>
      <c r="K183" s="168"/>
      <c r="L183" s="3"/>
    </row>
    <row r="184" spans="1:12" ht="78.75">
      <c r="A184" s="50" t="s">
        <v>401</v>
      </c>
      <c r="B184" s="48" t="s">
        <v>154</v>
      </c>
      <c r="C184" s="32" t="s">
        <v>306</v>
      </c>
      <c r="D184" s="48" t="s">
        <v>22</v>
      </c>
      <c r="E184" s="49">
        <v>55.9</v>
      </c>
      <c r="F184" s="49"/>
      <c r="G184" s="49">
        <f>E184+F184</f>
        <v>55.9</v>
      </c>
      <c r="H184" s="3"/>
      <c r="I184" s="141"/>
      <c r="J184" s="168"/>
      <c r="K184" s="168"/>
      <c r="L184" s="3"/>
    </row>
    <row r="185" spans="1:12" ht="31.5">
      <c r="A185" s="122" t="s">
        <v>19</v>
      </c>
      <c r="B185" s="48" t="s">
        <v>154</v>
      </c>
      <c r="C185" s="32" t="s">
        <v>306</v>
      </c>
      <c r="D185" s="48" t="s">
        <v>14</v>
      </c>
      <c r="E185" s="24">
        <v>3</v>
      </c>
      <c r="F185" s="24"/>
      <c r="G185" s="49">
        <f>E185+F185</f>
        <v>3</v>
      </c>
      <c r="H185" s="3"/>
      <c r="I185" s="141"/>
      <c r="J185" s="168"/>
      <c r="K185" s="168"/>
      <c r="L185" s="3"/>
    </row>
    <row r="186" spans="1:12" ht="31.5">
      <c r="A186" s="51" t="s">
        <v>75</v>
      </c>
      <c r="B186" s="48" t="s">
        <v>154</v>
      </c>
      <c r="C186" s="48" t="s">
        <v>294</v>
      </c>
      <c r="D186" s="48"/>
      <c r="E186" s="24">
        <f>E187+E189+E188</f>
        <v>1200</v>
      </c>
      <c r="F186" s="24">
        <f>F187+F189+F188</f>
        <v>200</v>
      </c>
      <c r="G186" s="24">
        <f>G187+G189+G188</f>
        <v>1400</v>
      </c>
      <c r="H186" s="3"/>
      <c r="I186" s="141"/>
      <c r="J186" s="168"/>
      <c r="K186" s="168"/>
      <c r="L186" s="3"/>
    </row>
    <row r="187" spans="1:12" ht="31.5">
      <c r="A187" s="51" t="s">
        <v>19</v>
      </c>
      <c r="B187" s="48" t="s">
        <v>154</v>
      </c>
      <c r="C187" s="48" t="s">
        <v>294</v>
      </c>
      <c r="D187" s="48" t="s">
        <v>14</v>
      </c>
      <c r="E187" s="24">
        <v>1010.5</v>
      </c>
      <c r="F187" s="24">
        <v>150</v>
      </c>
      <c r="G187" s="24">
        <f>E187+F187</f>
        <v>1160.5</v>
      </c>
      <c r="H187" s="3"/>
      <c r="I187" s="141"/>
      <c r="J187" s="168"/>
      <c r="K187" s="168"/>
      <c r="L187" s="3"/>
    </row>
    <row r="188" spans="1:12" ht="31.5">
      <c r="A188" s="26" t="s">
        <v>40</v>
      </c>
      <c r="B188" s="48" t="s">
        <v>154</v>
      </c>
      <c r="C188" s="48" t="s">
        <v>294</v>
      </c>
      <c r="D188" s="48" t="s">
        <v>23</v>
      </c>
      <c r="E188" s="24">
        <v>0</v>
      </c>
      <c r="F188" s="24">
        <f>30+20</f>
        <v>50</v>
      </c>
      <c r="G188" s="24">
        <f>E188+F188</f>
        <v>50</v>
      </c>
      <c r="H188" s="3"/>
      <c r="I188" s="141"/>
      <c r="J188" s="168"/>
      <c r="K188" s="168"/>
      <c r="L188" s="3"/>
    </row>
    <row r="189" spans="1:12" ht="15.75">
      <c r="A189" s="88" t="s">
        <v>15</v>
      </c>
      <c r="B189" s="48" t="s">
        <v>154</v>
      </c>
      <c r="C189" s="48" t="s">
        <v>294</v>
      </c>
      <c r="D189" s="48" t="s">
        <v>18</v>
      </c>
      <c r="E189" s="24">
        <v>189.5</v>
      </c>
      <c r="F189" s="24"/>
      <c r="G189" s="24">
        <f>E189+F189</f>
        <v>189.5</v>
      </c>
      <c r="H189" s="3"/>
      <c r="I189" s="141"/>
      <c r="J189" s="168"/>
      <c r="K189" s="168"/>
      <c r="L189" s="3"/>
    </row>
    <row r="190" spans="1:12" ht="15.75">
      <c r="A190" s="12" t="s">
        <v>121</v>
      </c>
      <c r="B190" s="117" t="s">
        <v>154</v>
      </c>
      <c r="C190" s="13" t="s">
        <v>295</v>
      </c>
      <c r="D190" s="13" t="s">
        <v>0</v>
      </c>
      <c r="E190" s="14">
        <f>E191+E193+E195+E197+E199</f>
        <v>6190</v>
      </c>
      <c r="F190" s="14">
        <f>F191+F193+F195+F197+F199</f>
        <v>0</v>
      </c>
      <c r="G190" s="14">
        <f>G191+G193+G195+G197+G199</f>
        <v>6190</v>
      </c>
      <c r="H190" s="3"/>
      <c r="I190" s="141"/>
      <c r="J190" s="168"/>
      <c r="K190" s="168"/>
      <c r="L190" s="3"/>
    </row>
    <row r="191" spans="1:12" ht="47.25">
      <c r="A191" s="18" t="s">
        <v>27</v>
      </c>
      <c r="B191" s="32" t="s">
        <v>154</v>
      </c>
      <c r="C191" s="17" t="s">
        <v>296</v>
      </c>
      <c r="D191" s="9"/>
      <c r="E191" s="10">
        <f>E192</f>
        <v>30</v>
      </c>
      <c r="F191" s="10">
        <f>F192</f>
        <v>0</v>
      </c>
      <c r="G191" s="10">
        <f>G192</f>
        <v>30</v>
      </c>
      <c r="H191" s="3"/>
      <c r="I191" s="141"/>
      <c r="J191" s="168"/>
      <c r="K191" s="168"/>
      <c r="L191" s="3"/>
    </row>
    <row r="192" spans="1:12" ht="31.5">
      <c r="A192" s="51" t="s">
        <v>19</v>
      </c>
      <c r="B192" s="48" t="s">
        <v>154</v>
      </c>
      <c r="C192" s="17" t="s">
        <v>296</v>
      </c>
      <c r="D192" s="48" t="s">
        <v>14</v>
      </c>
      <c r="E192" s="24">
        <v>30</v>
      </c>
      <c r="F192" s="24"/>
      <c r="G192" s="24">
        <f>E192+F192</f>
        <v>30</v>
      </c>
      <c r="H192" s="3"/>
      <c r="I192" s="141"/>
      <c r="J192" s="168"/>
      <c r="K192" s="168"/>
      <c r="L192" s="3"/>
    </row>
    <row r="193" spans="1:12" ht="31.5">
      <c r="A193" s="64" t="s">
        <v>28</v>
      </c>
      <c r="B193" s="48" t="s">
        <v>154</v>
      </c>
      <c r="C193" s="48" t="s">
        <v>297</v>
      </c>
      <c r="D193" s="25"/>
      <c r="E193" s="24">
        <f>E194</f>
        <v>0</v>
      </c>
      <c r="F193" s="24">
        <f>F194</f>
        <v>0</v>
      </c>
      <c r="G193" s="24">
        <f>G194</f>
        <v>0</v>
      </c>
      <c r="H193" s="3"/>
      <c r="I193" s="141"/>
      <c r="J193" s="168"/>
      <c r="K193" s="168"/>
      <c r="L193" s="3"/>
    </row>
    <row r="194" spans="1:12" ht="31.5">
      <c r="A194" s="51" t="s">
        <v>19</v>
      </c>
      <c r="B194" s="48" t="s">
        <v>154</v>
      </c>
      <c r="C194" s="48" t="s">
        <v>297</v>
      </c>
      <c r="D194" s="48" t="s">
        <v>14</v>
      </c>
      <c r="E194" s="24">
        <v>0</v>
      </c>
      <c r="F194" s="24">
        <v>0</v>
      </c>
      <c r="G194" s="24">
        <f>E194+F194</f>
        <v>0</v>
      </c>
      <c r="H194" s="3"/>
      <c r="I194" s="141"/>
      <c r="J194" s="168"/>
      <c r="K194" s="168"/>
      <c r="L194" s="3"/>
    </row>
    <row r="195" spans="1:12" ht="63">
      <c r="A195" s="18" t="s">
        <v>29</v>
      </c>
      <c r="B195" s="32" t="s">
        <v>154</v>
      </c>
      <c r="C195" s="17" t="s">
        <v>298</v>
      </c>
      <c r="D195" s="9"/>
      <c r="E195" s="10">
        <f>E196</f>
        <v>5400</v>
      </c>
      <c r="F195" s="10">
        <f>F196</f>
        <v>0</v>
      </c>
      <c r="G195" s="10">
        <f>G196</f>
        <v>5400</v>
      </c>
      <c r="H195" s="3"/>
      <c r="I195" s="141"/>
      <c r="J195" s="168"/>
      <c r="K195" s="168"/>
      <c r="L195" s="3"/>
    </row>
    <row r="196" spans="1:12" ht="47.25">
      <c r="A196" s="90" t="s">
        <v>16</v>
      </c>
      <c r="B196" s="48" t="s">
        <v>154</v>
      </c>
      <c r="C196" s="17" t="s">
        <v>298</v>
      </c>
      <c r="D196" s="48" t="s">
        <v>17</v>
      </c>
      <c r="E196" s="24">
        <v>5400</v>
      </c>
      <c r="F196" s="24"/>
      <c r="G196" s="24">
        <f>E196+F196</f>
        <v>5400</v>
      </c>
      <c r="H196" s="3"/>
      <c r="I196" s="147"/>
      <c r="J196" s="168"/>
      <c r="K196" s="168"/>
      <c r="L196" s="3"/>
    </row>
    <row r="197" spans="1:12" ht="78.75">
      <c r="A197" s="64" t="s">
        <v>30</v>
      </c>
      <c r="B197" s="48" t="s">
        <v>154</v>
      </c>
      <c r="C197" s="17" t="s">
        <v>299</v>
      </c>
      <c r="D197" s="25"/>
      <c r="E197" s="24">
        <f>E198</f>
        <v>500</v>
      </c>
      <c r="F197" s="24">
        <f>F198</f>
        <v>0</v>
      </c>
      <c r="G197" s="24">
        <f>G198</f>
        <v>500</v>
      </c>
      <c r="H197" s="145"/>
      <c r="I197" s="141"/>
      <c r="J197" s="168"/>
      <c r="K197" s="168"/>
      <c r="L197" s="3"/>
    </row>
    <row r="198" spans="1:12" ht="31.5">
      <c r="A198" s="51" t="s">
        <v>19</v>
      </c>
      <c r="B198" s="48" t="s">
        <v>154</v>
      </c>
      <c r="C198" s="17" t="s">
        <v>299</v>
      </c>
      <c r="D198" s="48" t="s">
        <v>14</v>
      </c>
      <c r="E198" s="24">
        <v>500</v>
      </c>
      <c r="F198" s="24"/>
      <c r="G198" s="24">
        <f>E198+F198</f>
        <v>500</v>
      </c>
      <c r="H198" s="3"/>
      <c r="I198" s="141"/>
      <c r="J198" s="168"/>
      <c r="K198" s="168"/>
      <c r="L198" s="3"/>
    </row>
    <row r="199" spans="1:12" ht="31.5">
      <c r="A199" s="125" t="s">
        <v>106</v>
      </c>
      <c r="B199" s="48" t="s">
        <v>154</v>
      </c>
      <c r="C199" s="17" t="s">
        <v>300</v>
      </c>
      <c r="D199" s="25"/>
      <c r="E199" s="24">
        <f>E200</f>
        <v>260</v>
      </c>
      <c r="F199" s="24">
        <f>F200</f>
        <v>0</v>
      </c>
      <c r="G199" s="24">
        <f>G200</f>
        <v>260</v>
      </c>
      <c r="H199" s="3"/>
      <c r="I199" s="141"/>
      <c r="J199" s="168"/>
      <c r="K199" s="168"/>
      <c r="L199" s="3"/>
    </row>
    <row r="200" spans="1:12" ht="31.5">
      <c r="A200" s="51" t="s">
        <v>19</v>
      </c>
      <c r="B200" s="48" t="s">
        <v>154</v>
      </c>
      <c r="C200" s="17" t="s">
        <v>300</v>
      </c>
      <c r="D200" s="48" t="s">
        <v>14</v>
      </c>
      <c r="E200" s="24">
        <v>260</v>
      </c>
      <c r="F200" s="24"/>
      <c r="G200" s="24">
        <f>E200+F200</f>
        <v>260</v>
      </c>
      <c r="H200" s="3"/>
      <c r="I200" s="141"/>
      <c r="J200" s="168"/>
      <c r="K200" s="168"/>
      <c r="L200" s="3"/>
    </row>
    <row r="201" spans="1:12" ht="31.5">
      <c r="A201" s="12" t="s">
        <v>133</v>
      </c>
      <c r="B201" s="117" t="s">
        <v>154</v>
      </c>
      <c r="C201" s="13" t="s">
        <v>301</v>
      </c>
      <c r="D201" s="13" t="s">
        <v>0</v>
      </c>
      <c r="E201" s="14">
        <f aca="true" t="shared" si="0" ref="E201:G202">E202</f>
        <v>5</v>
      </c>
      <c r="F201" s="14">
        <f t="shared" si="0"/>
        <v>0</v>
      </c>
      <c r="G201" s="14">
        <f t="shared" si="0"/>
        <v>5</v>
      </c>
      <c r="H201" s="3"/>
      <c r="I201" s="141"/>
      <c r="J201" s="168"/>
      <c r="K201" s="168"/>
      <c r="L201" s="3"/>
    </row>
    <row r="202" spans="1:12" ht="47.25">
      <c r="A202" s="64" t="s">
        <v>156</v>
      </c>
      <c r="B202" s="48" t="s">
        <v>154</v>
      </c>
      <c r="C202" s="17" t="s">
        <v>302</v>
      </c>
      <c r="D202" s="25"/>
      <c r="E202" s="24">
        <f t="shared" si="0"/>
        <v>5</v>
      </c>
      <c r="F202" s="24">
        <f t="shared" si="0"/>
        <v>0</v>
      </c>
      <c r="G202" s="24">
        <f t="shared" si="0"/>
        <v>5</v>
      </c>
      <c r="H202" s="3"/>
      <c r="I202" s="141"/>
      <c r="J202" s="168"/>
      <c r="K202" s="168"/>
      <c r="L202" s="3"/>
    </row>
    <row r="203" spans="1:12" ht="31.5">
      <c r="A203" s="51" t="s">
        <v>19</v>
      </c>
      <c r="B203" s="48" t="s">
        <v>154</v>
      </c>
      <c r="C203" s="17" t="s">
        <v>302</v>
      </c>
      <c r="D203" s="48" t="s">
        <v>14</v>
      </c>
      <c r="E203" s="24">
        <v>5</v>
      </c>
      <c r="F203" s="24"/>
      <c r="G203" s="24">
        <f>E203+F203</f>
        <v>5</v>
      </c>
      <c r="H203" s="3"/>
      <c r="I203" s="141"/>
      <c r="J203" s="168"/>
      <c r="K203" s="168"/>
      <c r="L203" s="3"/>
    </row>
    <row r="204" spans="1:12" ht="47.25">
      <c r="A204" s="115" t="s">
        <v>134</v>
      </c>
      <c r="B204" s="110" t="s">
        <v>154</v>
      </c>
      <c r="C204" s="109" t="s">
        <v>243</v>
      </c>
      <c r="D204" s="109" t="s">
        <v>0</v>
      </c>
      <c r="E204" s="116">
        <f>E205+E210+E219+E222</f>
        <v>19787.4</v>
      </c>
      <c r="F204" s="116">
        <f>F205+F210+F219+F222</f>
        <v>0</v>
      </c>
      <c r="G204" s="116">
        <f>G205+G210+G219+G222</f>
        <v>19787.4</v>
      </c>
      <c r="H204" s="3"/>
      <c r="I204" s="141"/>
      <c r="J204" s="168"/>
      <c r="K204" s="168"/>
      <c r="L204" s="3"/>
    </row>
    <row r="205" spans="1:12" ht="31.5">
      <c r="A205" s="12" t="s">
        <v>135</v>
      </c>
      <c r="B205" s="117" t="s">
        <v>154</v>
      </c>
      <c r="C205" s="13" t="s">
        <v>264</v>
      </c>
      <c r="D205" s="13" t="s">
        <v>0</v>
      </c>
      <c r="E205" s="14">
        <f>E208+E206</f>
        <v>5560</v>
      </c>
      <c r="F205" s="14">
        <f>F208+F206</f>
        <v>0</v>
      </c>
      <c r="G205" s="14">
        <f>G208+G206</f>
        <v>5560</v>
      </c>
      <c r="H205" s="3"/>
      <c r="I205" s="141"/>
      <c r="J205" s="168"/>
      <c r="K205" s="168"/>
      <c r="L205" s="3"/>
    </row>
    <row r="206" spans="1:12" ht="63">
      <c r="A206" s="16" t="s">
        <v>48</v>
      </c>
      <c r="B206" s="32" t="s">
        <v>154</v>
      </c>
      <c r="C206" s="9" t="s">
        <v>265</v>
      </c>
      <c r="D206" s="9"/>
      <c r="E206" s="22">
        <f>E207</f>
        <v>5500</v>
      </c>
      <c r="F206" s="22">
        <f>F207</f>
        <v>0</v>
      </c>
      <c r="G206" s="22">
        <f>G207</f>
        <v>5500</v>
      </c>
      <c r="H206" s="3"/>
      <c r="I206" s="141"/>
      <c r="J206" s="168"/>
      <c r="K206" s="168"/>
      <c r="L206" s="3"/>
    </row>
    <row r="207" spans="1:12" ht="47.25">
      <c r="A207" s="26" t="s">
        <v>36</v>
      </c>
      <c r="B207" s="48" t="s">
        <v>154</v>
      </c>
      <c r="C207" s="40" t="s">
        <v>265</v>
      </c>
      <c r="D207" s="48" t="s">
        <v>37</v>
      </c>
      <c r="E207" s="22">
        <v>5500</v>
      </c>
      <c r="F207" s="22"/>
      <c r="G207" s="22">
        <f>E207+F207</f>
        <v>5500</v>
      </c>
      <c r="H207" s="3"/>
      <c r="I207" s="141"/>
      <c r="J207" s="168"/>
      <c r="K207" s="168"/>
      <c r="L207" s="3"/>
    </row>
    <row r="208" spans="1:12" ht="47.25">
      <c r="A208" s="46" t="s">
        <v>49</v>
      </c>
      <c r="B208" s="48" t="s">
        <v>154</v>
      </c>
      <c r="C208" s="40" t="s">
        <v>266</v>
      </c>
      <c r="D208" s="73"/>
      <c r="E208" s="22">
        <f>E209</f>
        <v>60</v>
      </c>
      <c r="F208" s="22">
        <f>F209</f>
        <v>0</v>
      </c>
      <c r="G208" s="22">
        <f>G209</f>
        <v>60</v>
      </c>
      <c r="H208" s="3"/>
      <c r="I208" s="141"/>
      <c r="J208" s="168"/>
      <c r="K208" s="168"/>
      <c r="L208" s="3"/>
    </row>
    <row r="209" spans="1:12" ht="31.5">
      <c r="A209" s="46" t="s">
        <v>19</v>
      </c>
      <c r="B209" s="48" t="s">
        <v>154</v>
      </c>
      <c r="C209" s="40" t="s">
        <v>266</v>
      </c>
      <c r="D209" s="48" t="s">
        <v>14</v>
      </c>
      <c r="E209" s="22">
        <v>60</v>
      </c>
      <c r="F209" s="22"/>
      <c r="G209" s="22">
        <f>E209+F209</f>
        <v>60</v>
      </c>
      <c r="H209" s="3"/>
      <c r="I209" s="141"/>
      <c r="J209" s="168"/>
      <c r="K209" s="168"/>
      <c r="L209" s="3"/>
    </row>
    <row r="210" spans="1:12" ht="47.25">
      <c r="A210" s="12" t="s">
        <v>157</v>
      </c>
      <c r="B210" s="117" t="s">
        <v>154</v>
      </c>
      <c r="C210" s="13" t="s">
        <v>267</v>
      </c>
      <c r="D210" s="13" t="s">
        <v>0</v>
      </c>
      <c r="E210" s="14">
        <f>E211+E213+E217</f>
        <v>13022.4</v>
      </c>
      <c r="F210" s="14">
        <f>F211+F213+F217</f>
        <v>-31.4</v>
      </c>
      <c r="G210" s="14">
        <f>G211+G213+G217</f>
        <v>12991</v>
      </c>
      <c r="H210" s="3"/>
      <c r="I210" s="141"/>
      <c r="J210" s="168"/>
      <c r="K210" s="168"/>
      <c r="L210" s="3"/>
    </row>
    <row r="211" spans="1:12" ht="31.5">
      <c r="A211" s="16" t="s">
        <v>50</v>
      </c>
      <c r="B211" s="32" t="s">
        <v>154</v>
      </c>
      <c r="C211" s="40" t="s">
        <v>268</v>
      </c>
      <c r="D211" s="11"/>
      <c r="E211" s="24">
        <f>E212</f>
        <v>31.4</v>
      </c>
      <c r="F211" s="24">
        <f>F212</f>
        <v>-31.4</v>
      </c>
      <c r="G211" s="24">
        <f>G212</f>
        <v>0</v>
      </c>
      <c r="H211" s="3"/>
      <c r="I211" s="141"/>
      <c r="J211" s="168"/>
      <c r="K211" s="168"/>
      <c r="L211" s="3"/>
    </row>
    <row r="212" spans="1:12" ht="31.5">
      <c r="A212" s="46" t="s">
        <v>19</v>
      </c>
      <c r="B212" s="48" t="s">
        <v>154</v>
      </c>
      <c r="C212" s="40" t="s">
        <v>268</v>
      </c>
      <c r="D212" s="48" t="s">
        <v>14</v>
      </c>
      <c r="E212" s="24">
        <v>31.4</v>
      </c>
      <c r="F212" s="24">
        <v>-31.4</v>
      </c>
      <c r="G212" s="24">
        <f>E212+F212</f>
        <v>0</v>
      </c>
      <c r="H212" s="3"/>
      <c r="I212" s="141"/>
      <c r="J212" s="168"/>
      <c r="K212" s="168"/>
      <c r="L212" s="3"/>
    </row>
    <row r="213" spans="1:12" ht="15.75">
      <c r="A213" s="46" t="s">
        <v>110</v>
      </c>
      <c r="B213" s="48" t="s">
        <v>154</v>
      </c>
      <c r="C213" s="40" t="s">
        <v>269</v>
      </c>
      <c r="D213" s="48"/>
      <c r="E213" s="49">
        <f>E214+E215+E216</f>
        <v>12886</v>
      </c>
      <c r="F213" s="49">
        <f>F214+F215+F216</f>
        <v>0</v>
      </c>
      <c r="G213" s="49">
        <f>G214+G215+G216</f>
        <v>12886</v>
      </c>
      <c r="H213" s="3"/>
      <c r="I213" s="141"/>
      <c r="J213" s="168"/>
      <c r="K213" s="168"/>
      <c r="L213" s="3"/>
    </row>
    <row r="214" spans="1:12" ht="78.75">
      <c r="A214" s="26" t="s">
        <v>21</v>
      </c>
      <c r="B214" s="48" t="s">
        <v>154</v>
      </c>
      <c r="C214" s="40" t="s">
        <v>269</v>
      </c>
      <c r="D214" s="48" t="s">
        <v>22</v>
      </c>
      <c r="E214" s="24">
        <v>11369</v>
      </c>
      <c r="F214" s="24">
        <v>-10</v>
      </c>
      <c r="G214" s="24">
        <f>E214+F214</f>
        <v>11359</v>
      </c>
      <c r="H214" s="3"/>
      <c r="I214" s="141"/>
      <c r="J214" s="168"/>
      <c r="K214" s="168"/>
      <c r="L214" s="3"/>
    </row>
    <row r="215" spans="1:12" ht="31.5">
      <c r="A215" s="46" t="s">
        <v>19</v>
      </c>
      <c r="B215" s="48" t="s">
        <v>154</v>
      </c>
      <c r="C215" s="40" t="s">
        <v>269</v>
      </c>
      <c r="D215" s="48" t="s">
        <v>14</v>
      </c>
      <c r="E215" s="24">
        <v>1513.7</v>
      </c>
      <c r="F215" s="24">
        <v>10</v>
      </c>
      <c r="G215" s="24">
        <f>E215+F215</f>
        <v>1523.7</v>
      </c>
      <c r="H215" s="3"/>
      <c r="I215" s="141"/>
      <c r="J215" s="168"/>
      <c r="K215" s="168"/>
      <c r="L215" s="3"/>
    </row>
    <row r="216" spans="1:12" ht="15.75">
      <c r="A216" s="46" t="s">
        <v>15</v>
      </c>
      <c r="B216" s="48" t="s">
        <v>154</v>
      </c>
      <c r="C216" s="40" t="s">
        <v>403</v>
      </c>
      <c r="D216" s="48" t="s">
        <v>18</v>
      </c>
      <c r="E216" s="24">
        <v>3.3</v>
      </c>
      <c r="F216" s="24">
        <v>0</v>
      </c>
      <c r="G216" s="24">
        <f>E216+F216</f>
        <v>3.3</v>
      </c>
      <c r="H216" s="3"/>
      <c r="I216" s="141"/>
      <c r="J216" s="168"/>
      <c r="K216" s="168"/>
      <c r="L216" s="3"/>
    </row>
    <row r="217" spans="1:12" ht="31.5">
      <c r="A217" s="27" t="s">
        <v>51</v>
      </c>
      <c r="B217" s="32" t="s">
        <v>154</v>
      </c>
      <c r="C217" s="40" t="s">
        <v>270</v>
      </c>
      <c r="D217" s="25"/>
      <c r="E217" s="24">
        <f>E218</f>
        <v>105</v>
      </c>
      <c r="F217" s="24">
        <f>F218</f>
        <v>0</v>
      </c>
      <c r="G217" s="24">
        <f>G218</f>
        <v>105</v>
      </c>
      <c r="H217" s="3"/>
      <c r="I217" s="141"/>
      <c r="J217" s="168"/>
      <c r="K217" s="168"/>
      <c r="L217" s="3"/>
    </row>
    <row r="218" spans="1:12" ht="31.5">
      <c r="A218" s="46" t="s">
        <v>19</v>
      </c>
      <c r="B218" s="48" t="s">
        <v>154</v>
      </c>
      <c r="C218" s="40" t="s">
        <v>270</v>
      </c>
      <c r="D218" s="25" t="s">
        <v>14</v>
      </c>
      <c r="E218" s="24">
        <v>105</v>
      </c>
      <c r="F218" s="24"/>
      <c r="G218" s="24">
        <f>E218+F218</f>
        <v>105</v>
      </c>
      <c r="H218" s="3"/>
      <c r="I218" s="141"/>
      <c r="J218" s="168"/>
      <c r="K218" s="168"/>
      <c r="L218" s="3"/>
    </row>
    <row r="219" spans="1:12" ht="31.5">
      <c r="A219" s="28" t="s">
        <v>158</v>
      </c>
      <c r="B219" s="117" t="s">
        <v>154</v>
      </c>
      <c r="C219" s="13" t="s">
        <v>242</v>
      </c>
      <c r="D219" s="13"/>
      <c r="E219" s="14">
        <f aca="true" t="shared" si="1" ref="E219:G220">E220</f>
        <v>940</v>
      </c>
      <c r="F219" s="14">
        <f t="shared" si="1"/>
        <v>31.4</v>
      </c>
      <c r="G219" s="14">
        <f t="shared" si="1"/>
        <v>971.4</v>
      </c>
      <c r="H219" s="3"/>
      <c r="I219" s="141"/>
      <c r="J219" s="168"/>
      <c r="K219" s="168"/>
      <c r="L219" s="3"/>
    </row>
    <row r="220" spans="1:12" ht="53.25" customHeight="1">
      <c r="A220" s="26" t="s">
        <v>52</v>
      </c>
      <c r="B220" s="32" t="s">
        <v>154</v>
      </c>
      <c r="C220" s="40" t="s">
        <v>271</v>
      </c>
      <c r="D220" s="25"/>
      <c r="E220" s="49">
        <f t="shared" si="1"/>
        <v>940</v>
      </c>
      <c r="F220" s="49">
        <f t="shared" si="1"/>
        <v>31.4</v>
      </c>
      <c r="G220" s="49">
        <f t="shared" si="1"/>
        <v>971.4</v>
      </c>
      <c r="H220" s="3"/>
      <c r="I220" s="141"/>
      <c r="J220" s="168"/>
      <c r="K220" s="168"/>
      <c r="L220" s="3"/>
    </row>
    <row r="221" spans="1:12" ht="31.5">
      <c r="A221" s="46" t="s">
        <v>19</v>
      </c>
      <c r="B221" s="48" t="s">
        <v>154</v>
      </c>
      <c r="C221" s="40" t="s">
        <v>271</v>
      </c>
      <c r="D221" s="25" t="s">
        <v>14</v>
      </c>
      <c r="E221" s="24">
        <v>940</v>
      </c>
      <c r="F221" s="24">
        <v>31.4</v>
      </c>
      <c r="G221" s="24">
        <f>E221+F221</f>
        <v>971.4</v>
      </c>
      <c r="H221" s="3"/>
      <c r="I221" s="141"/>
      <c r="J221" s="168"/>
      <c r="K221" s="168"/>
      <c r="L221" s="3"/>
    </row>
    <row r="222" spans="1:12" ht="31.5">
      <c r="A222" s="28" t="s">
        <v>178</v>
      </c>
      <c r="B222" s="117" t="s">
        <v>154</v>
      </c>
      <c r="C222" s="13" t="s">
        <v>273</v>
      </c>
      <c r="D222" s="13"/>
      <c r="E222" s="14">
        <f>E223+E225+E227</f>
        <v>265</v>
      </c>
      <c r="F222" s="14">
        <f>F223+F225+F227</f>
        <v>0</v>
      </c>
      <c r="G222" s="14">
        <f>G223+G225+G227</f>
        <v>265</v>
      </c>
      <c r="H222" s="3"/>
      <c r="I222" s="141"/>
      <c r="J222" s="168"/>
      <c r="K222" s="168"/>
      <c r="L222" s="3"/>
    </row>
    <row r="223" spans="1:12" ht="94.5">
      <c r="A223" s="46" t="s">
        <v>179</v>
      </c>
      <c r="B223" s="48" t="s">
        <v>154</v>
      </c>
      <c r="C223" s="40" t="s">
        <v>274</v>
      </c>
      <c r="D223" s="25"/>
      <c r="E223" s="24">
        <f>E224</f>
        <v>80</v>
      </c>
      <c r="F223" s="24">
        <f>F224</f>
        <v>0</v>
      </c>
      <c r="G223" s="24">
        <f>G224</f>
        <v>80</v>
      </c>
      <c r="H223" s="3"/>
      <c r="I223" s="141"/>
      <c r="J223" s="168"/>
      <c r="K223" s="168"/>
      <c r="L223" s="3"/>
    </row>
    <row r="224" spans="1:12" ht="31.5">
      <c r="A224" s="46" t="s">
        <v>19</v>
      </c>
      <c r="B224" s="48" t="s">
        <v>154</v>
      </c>
      <c r="C224" s="40" t="s">
        <v>274</v>
      </c>
      <c r="D224" s="25" t="s">
        <v>14</v>
      </c>
      <c r="E224" s="24">
        <v>80</v>
      </c>
      <c r="F224" s="24"/>
      <c r="G224" s="24">
        <f>E224+F224</f>
        <v>80</v>
      </c>
      <c r="H224" s="3"/>
      <c r="I224" s="141"/>
      <c r="J224" s="168"/>
      <c r="K224" s="168"/>
      <c r="L224" s="3"/>
    </row>
    <row r="225" spans="1:12" ht="78.75">
      <c r="A225" s="46" t="s">
        <v>180</v>
      </c>
      <c r="B225" s="48" t="s">
        <v>154</v>
      </c>
      <c r="C225" s="40" t="s">
        <v>275</v>
      </c>
      <c r="D225" s="25"/>
      <c r="E225" s="24">
        <f>E226</f>
        <v>105</v>
      </c>
      <c r="F225" s="24">
        <f>F226</f>
        <v>0</v>
      </c>
      <c r="G225" s="24">
        <f>G226</f>
        <v>105</v>
      </c>
      <c r="H225" s="3"/>
      <c r="I225" s="141"/>
      <c r="J225" s="168"/>
      <c r="K225" s="168"/>
      <c r="L225" s="3"/>
    </row>
    <row r="226" spans="1:12" ht="31.5">
      <c r="A226" s="46" t="s">
        <v>19</v>
      </c>
      <c r="B226" s="48" t="s">
        <v>154</v>
      </c>
      <c r="C226" s="40" t="s">
        <v>275</v>
      </c>
      <c r="D226" s="25" t="s">
        <v>14</v>
      </c>
      <c r="E226" s="24">
        <v>105</v>
      </c>
      <c r="F226" s="24"/>
      <c r="G226" s="24">
        <f>E226+F226</f>
        <v>105</v>
      </c>
      <c r="H226" s="3"/>
      <c r="I226" s="141"/>
      <c r="J226" s="168"/>
      <c r="K226" s="168"/>
      <c r="L226" s="3"/>
    </row>
    <row r="227" spans="1:12" ht="63">
      <c r="A227" s="46" t="s">
        <v>181</v>
      </c>
      <c r="B227" s="48" t="s">
        <v>154</v>
      </c>
      <c r="C227" s="40" t="s">
        <v>276</v>
      </c>
      <c r="D227" s="25"/>
      <c r="E227" s="24">
        <f>E228+E229</f>
        <v>80</v>
      </c>
      <c r="F227" s="24">
        <f>F228+F229</f>
        <v>0</v>
      </c>
      <c r="G227" s="24">
        <f>G228+G229</f>
        <v>80</v>
      </c>
      <c r="H227" s="3"/>
      <c r="I227" s="141"/>
      <c r="J227" s="168"/>
      <c r="K227" s="168"/>
      <c r="L227" s="3"/>
    </row>
    <row r="228" spans="1:12" ht="31.5">
      <c r="A228" s="46" t="s">
        <v>19</v>
      </c>
      <c r="B228" s="48" t="s">
        <v>154</v>
      </c>
      <c r="C228" s="40" t="s">
        <v>276</v>
      </c>
      <c r="D228" s="25" t="s">
        <v>14</v>
      </c>
      <c r="E228" s="24">
        <v>40</v>
      </c>
      <c r="F228" s="24"/>
      <c r="G228" s="24">
        <f>E228+F228</f>
        <v>40</v>
      </c>
      <c r="H228" s="3"/>
      <c r="I228" s="141"/>
      <c r="J228" s="168"/>
      <c r="K228" s="168"/>
      <c r="L228" s="3"/>
    </row>
    <row r="229" spans="1:12" ht="31.5">
      <c r="A229" s="46" t="s">
        <v>40</v>
      </c>
      <c r="B229" s="48" t="s">
        <v>154</v>
      </c>
      <c r="C229" s="40" t="s">
        <v>276</v>
      </c>
      <c r="D229" s="25" t="s">
        <v>23</v>
      </c>
      <c r="E229" s="24">
        <v>40</v>
      </c>
      <c r="F229" s="24"/>
      <c r="G229" s="24">
        <f>E229+F229</f>
        <v>40</v>
      </c>
      <c r="H229" s="3"/>
      <c r="I229" s="141"/>
      <c r="J229" s="168"/>
      <c r="K229" s="168"/>
      <c r="L229" s="3"/>
    </row>
    <row r="230" spans="1:12" ht="31.5">
      <c r="A230" s="115" t="s">
        <v>159</v>
      </c>
      <c r="B230" s="126" t="s">
        <v>154</v>
      </c>
      <c r="C230" s="109" t="s">
        <v>307</v>
      </c>
      <c r="D230" s="109" t="s">
        <v>0</v>
      </c>
      <c r="E230" s="116">
        <f>E231+E237+E256</f>
        <v>35867.9</v>
      </c>
      <c r="F230" s="116">
        <f>F231+F237+F256</f>
        <v>7722.1</v>
      </c>
      <c r="G230" s="116">
        <f>G231+G237+G256</f>
        <v>43590</v>
      </c>
      <c r="H230" s="3"/>
      <c r="I230" s="141"/>
      <c r="J230" s="168"/>
      <c r="K230" s="168"/>
      <c r="L230" s="3"/>
    </row>
    <row r="231" spans="1:12" ht="31.5">
      <c r="A231" s="12" t="s">
        <v>137</v>
      </c>
      <c r="B231" s="117" t="s">
        <v>154</v>
      </c>
      <c r="C231" s="13" t="s">
        <v>308</v>
      </c>
      <c r="D231" s="13" t="s">
        <v>0</v>
      </c>
      <c r="E231" s="14">
        <f>E232+E234</f>
        <v>50</v>
      </c>
      <c r="F231" s="14">
        <f>F232+F234</f>
        <v>0</v>
      </c>
      <c r="G231" s="14">
        <f>G232+G234</f>
        <v>50</v>
      </c>
      <c r="H231" s="3"/>
      <c r="I231" s="141"/>
      <c r="J231" s="168"/>
      <c r="K231" s="168"/>
      <c r="L231" s="3"/>
    </row>
    <row r="232" spans="1:12" ht="78.75">
      <c r="A232" s="16" t="s">
        <v>90</v>
      </c>
      <c r="B232" s="32" t="s">
        <v>154</v>
      </c>
      <c r="C232" s="17" t="s">
        <v>309</v>
      </c>
      <c r="D232" s="9"/>
      <c r="E232" s="10">
        <f>E233</f>
        <v>17</v>
      </c>
      <c r="F232" s="10">
        <f>F233</f>
        <v>0</v>
      </c>
      <c r="G232" s="10">
        <f>G233</f>
        <v>17</v>
      </c>
      <c r="H232" s="3"/>
      <c r="I232" s="141"/>
      <c r="J232" s="168"/>
      <c r="K232" s="168"/>
      <c r="L232" s="3"/>
    </row>
    <row r="233" spans="1:12" ht="31.5">
      <c r="A233" s="46" t="s">
        <v>19</v>
      </c>
      <c r="B233" s="48" t="s">
        <v>154</v>
      </c>
      <c r="C233" s="17" t="s">
        <v>309</v>
      </c>
      <c r="D233" s="48" t="s">
        <v>14</v>
      </c>
      <c r="E233" s="49">
        <v>17</v>
      </c>
      <c r="F233" s="49"/>
      <c r="G233" s="49">
        <f>E233+F233</f>
        <v>17</v>
      </c>
      <c r="H233" s="3"/>
      <c r="I233" s="141"/>
      <c r="J233" s="168"/>
      <c r="K233" s="168"/>
      <c r="L233" s="3"/>
    </row>
    <row r="234" spans="1:12" ht="31.5">
      <c r="A234" s="46" t="s">
        <v>91</v>
      </c>
      <c r="B234" s="48" t="s">
        <v>154</v>
      </c>
      <c r="C234" s="17" t="s">
        <v>310</v>
      </c>
      <c r="D234" s="48"/>
      <c r="E234" s="49">
        <f>E236+E235</f>
        <v>33</v>
      </c>
      <c r="F234" s="49">
        <f>F236+F235</f>
        <v>0</v>
      </c>
      <c r="G234" s="49">
        <f>G236+G235</f>
        <v>33</v>
      </c>
      <c r="H234" s="3"/>
      <c r="I234" s="141"/>
      <c r="J234" s="168"/>
      <c r="K234" s="168"/>
      <c r="L234" s="3"/>
    </row>
    <row r="235" spans="1:12" ht="78.75">
      <c r="A235" s="26" t="s">
        <v>21</v>
      </c>
      <c r="B235" s="48" t="s">
        <v>154</v>
      </c>
      <c r="C235" s="17" t="s">
        <v>310</v>
      </c>
      <c r="D235" s="48" t="s">
        <v>22</v>
      </c>
      <c r="E235" s="49">
        <v>0</v>
      </c>
      <c r="F235" s="49">
        <v>33</v>
      </c>
      <c r="G235" s="49">
        <f>E235+F235</f>
        <v>33</v>
      </c>
      <c r="H235" s="3"/>
      <c r="I235" s="141"/>
      <c r="J235" s="168"/>
      <c r="K235" s="168"/>
      <c r="L235" s="3"/>
    </row>
    <row r="236" spans="1:12" ht="31.5">
      <c r="A236" s="46" t="s">
        <v>19</v>
      </c>
      <c r="B236" s="48" t="s">
        <v>154</v>
      </c>
      <c r="C236" s="17" t="s">
        <v>310</v>
      </c>
      <c r="D236" s="48" t="s">
        <v>14</v>
      </c>
      <c r="E236" s="49">
        <v>33</v>
      </c>
      <c r="F236" s="49">
        <v>-33</v>
      </c>
      <c r="G236" s="49">
        <f>E236+F236</f>
        <v>0</v>
      </c>
      <c r="H236" s="3"/>
      <c r="I236" s="141"/>
      <c r="J236" s="168"/>
      <c r="K236" s="168"/>
      <c r="L236" s="3"/>
    </row>
    <row r="237" spans="1:12" ht="63">
      <c r="A237" s="12" t="s">
        <v>138</v>
      </c>
      <c r="B237" s="117" t="s">
        <v>154</v>
      </c>
      <c r="C237" s="13" t="s">
        <v>246</v>
      </c>
      <c r="D237" s="13" t="s">
        <v>0</v>
      </c>
      <c r="E237" s="14">
        <f>E238+E240+E242+E244+E250+E252+E254+E246+E248</f>
        <v>35717.9</v>
      </c>
      <c r="F237" s="14">
        <f>F238+F240+F242+F244+F250+F252+F254+F246+F248</f>
        <v>7642.1</v>
      </c>
      <c r="G237" s="14">
        <f>G238+G240+G242+G244+G250+G252+G254+G246</f>
        <v>43360</v>
      </c>
      <c r="H237" s="3"/>
      <c r="I237" s="141"/>
      <c r="J237" s="168"/>
      <c r="K237" s="168"/>
      <c r="L237" s="3"/>
    </row>
    <row r="238" spans="1:12" ht="78.75">
      <c r="A238" s="26" t="s">
        <v>113</v>
      </c>
      <c r="B238" s="48" t="s">
        <v>154</v>
      </c>
      <c r="C238" s="48" t="s">
        <v>315</v>
      </c>
      <c r="D238" s="48"/>
      <c r="E238" s="49">
        <f>E239</f>
        <v>5873.8</v>
      </c>
      <c r="F238" s="49">
        <f>F239</f>
        <v>0</v>
      </c>
      <c r="G238" s="49">
        <f>G239</f>
        <v>5873.8</v>
      </c>
      <c r="H238" s="3"/>
      <c r="I238" s="141"/>
      <c r="J238" s="168"/>
      <c r="K238" s="168"/>
      <c r="L238" s="3"/>
    </row>
    <row r="239" spans="1:12" ht="47.25">
      <c r="A239" s="26" t="s">
        <v>42</v>
      </c>
      <c r="B239" s="48" t="s">
        <v>154</v>
      </c>
      <c r="C239" s="48" t="s">
        <v>315</v>
      </c>
      <c r="D239" s="48" t="s">
        <v>37</v>
      </c>
      <c r="E239" s="49">
        <v>5873.8</v>
      </c>
      <c r="F239" s="49">
        <v>0</v>
      </c>
      <c r="G239" s="49">
        <f>E239+F239</f>
        <v>5873.8</v>
      </c>
      <c r="H239" s="3"/>
      <c r="I239" s="141"/>
      <c r="J239" s="168"/>
      <c r="K239" s="168"/>
      <c r="L239" s="3"/>
    </row>
    <row r="240" spans="1:12" ht="141.75">
      <c r="A240" s="87" t="s">
        <v>114</v>
      </c>
      <c r="B240" s="32" t="s">
        <v>154</v>
      </c>
      <c r="C240" s="17" t="s">
        <v>317</v>
      </c>
      <c r="D240" s="17"/>
      <c r="E240" s="19">
        <f>E241</f>
        <v>24843.5</v>
      </c>
      <c r="F240" s="19">
        <f>F241</f>
        <v>0</v>
      </c>
      <c r="G240" s="19">
        <f>G241</f>
        <v>24843.5</v>
      </c>
      <c r="H240" s="3"/>
      <c r="I240" s="141"/>
      <c r="J240" s="168"/>
      <c r="K240" s="168"/>
      <c r="L240" s="3"/>
    </row>
    <row r="241" spans="1:12" ht="47.25">
      <c r="A241" s="26" t="s">
        <v>42</v>
      </c>
      <c r="B241" s="48" t="s">
        <v>154</v>
      </c>
      <c r="C241" s="17" t="s">
        <v>317</v>
      </c>
      <c r="D241" s="48" t="s">
        <v>37</v>
      </c>
      <c r="E241" s="49">
        <v>24843.5</v>
      </c>
      <c r="F241" s="49">
        <v>0</v>
      </c>
      <c r="G241" s="49">
        <f>E241+F241</f>
        <v>24843.5</v>
      </c>
      <c r="H241" s="3"/>
      <c r="I241" s="141"/>
      <c r="J241" s="168"/>
      <c r="K241" s="168"/>
      <c r="L241" s="3"/>
    </row>
    <row r="242" spans="1:12" ht="110.25">
      <c r="A242" s="167" t="s">
        <v>249</v>
      </c>
      <c r="B242" s="48" t="s">
        <v>154</v>
      </c>
      <c r="C242" s="48" t="s">
        <v>318</v>
      </c>
      <c r="D242" s="48"/>
      <c r="E242" s="49">
        <f>E243</f>
        <v>2131.8</v>
      </c>
      <c r="F242" s="49">
        <f>F243</f>
        <v>0</v>
      </c>
      <c r="G242" s="49">
        <f>G243</f>
        <v>2131.8</v>
      </c>
      <c r="H242" s="3"/>
      <c r="I242" s="141"/>
      <c r="J242" s="168"/>
      <c r="K242" s="168"/>
      <c r="L242" s="3"/>
    </row>
    <row r="243" spans="1:12" ht="47.25">
      <c r="A243" s="26" t="s">
        <v>42</v>
      </c>
      <c r="B243" s="48" t="s">
        <v>154</v>
      </c>
      <c r="C243" s="48" t="s">
        <v>318</v>
      </c>
      <c r="D243" s="48" t="s">
        <v>37</v>
      </c>
      <c r="E243" s="49">
        <v>2131.8</v>
      </c>
      <c r="F243" s="49"/>
      <c r="G243" s="49">
        <f>E243+F243</f>
        <v>2131.8</v>
      </c>
      <c r="H243" s="3"/>
      <c r="I243" s="141"/>
      <c r="J243" s="168"/>
      <c r="K243" s="168"/>
      <c r="L243" s="3"/>
    </row>
    <row r="244" spans="1:12" ht="78.75">
      <c r="A244" s="26" t="s">
        <v>116</v>
      </c>
      <c r="B244" s="48" t="s">
        <v>154</v>
      </c>
      <c r="C244" s="17" t="s">
        <v>316</v>
      </c>
      <c r="D244" s="48"/>
      <c r="E244" s="49">
        <f>E245</f>
        <v>2168.8</v>
      </c>
      <c r="F244" s="49">
        <f>F245</f>
        <v>0</v>
      </c>
      <c r="G244" s="49">
        <f>G245</f>
        <v>2168.8</v>
      </c>
      <c r="H244" s="3"/>
      <c r="I244" s="141"/>
      <c r="J244" s="168"/>
      <c r="K244" s="168"/>
      <c r="L244" s="3"/>
    </row>
    <row r="245" spans="1:12" ht="31.5">
      <c r="A245" s="46" t="s">
        <v>40</v>
      </c>
      <c r="B245" s="48" t="s">
        <v>154</v>
      </c>
      <c r="C245" s="17" t="s">
        <v>316</v>
      </c>
      <c r="D245" s="48" t="s">
        <v>23</v>
      </c>
      <c r="E245" s="49">
        <v>2168.8</v>
      </c>
      <c r="F245" s="49">
        <v>0</v>
      </c>
      <c r="G245" s="49">
        <f>E245+F245</f>
        <v>2168.8</v>
      </c>
      <c r="H245" s="3"/>
      <c r="I245" s="141"/>
      <c r="J245" s="168"/>
      <c r="K245" s="168"/>
      <c r="L245" s="3"/>
    </row>
    <row r="246" spans="1:12" ht="141.75">
      <c r="A246" s="197" t="s">
        <v>424</v>
      </c>
      <c r="B246" s="48" t="s">
        <v>154</v>
      </c>
      <c r="C246" s="196" t="s">
        <v>425</v>
      </c>
      <c r="D246" s="48"/>
      <c r="E246" s="49">
        <f>E247</f>
        <v>0</v>
      </c>
      <c r="F246" s="49">
        <f>F247</f>
        <v>6300</v>
      </c>
      <c r="G246" s="49">
        <f>G247</f>
        <v>6300</v>
      </c>
      <c r="H246" s="3"/>
      <c r="I246" s="141"/>
      <c r="J246" s="168"/>
      <c r="K246" s="168"/>
      <c r="L246" s="3"/>
    </row>
    <row r="247" spans="1:12" ht="31.5">
      <c r="A247" s="46" t="s">
        <v>40</v>
      </c>
      <c r="B247" s="48" t="s">
        <v>154</v>
      </c>
      <c r="C247" s="196" t="s">
        <v>425</v>
      </c>
      <c r="D247" s="48" t="s">
        <v>23</v>
      </c>
      <c r="E247" s="49">
        <v>0</v>
      </c>
      <c r="F247" s="49">
        <v>6300</v>
      </c>
      <c r="G247" s="49">
        <f>E247+F247</f>
        <v>6300</v>
      </c>
      <c r="H247" s="3"/>
      <c r="I247" s="141"/>
      <c r="J247" s="168"/>
      <c r="K247" s="168"/>
      <c r="L247" s="3"/>
    </row>
    <row r="248" spans="1:12" ht="31.5">
      <c r="A248" s="46" t="s">
        <v>55</v>
      </c>
      <c r="B248" s="48" t="s">
        <v>154</v>
      </c>
      <c r="C248" s="17" t="s">
        <v>247</v>
      </c>
      <c r="D248" s="48"/>
      <c r="E248" s="19">
        <f>E249</f>
        <v>700</v>
      </c>
      <c r="F248" s="19">
        <f>F249</f>
        <v>-700</v>
      </c>
      <c r="G248" s="19">
        <f>G249</f>
        <v>0</v>
      </c>
      <c r="H248" s="3"/>
      <c r="I248" s="141"/>
      <c r="J248" s="168"/>
      <c r="K248" s="168"/>
      <c r="L248" s="3"/>
    </row>
    <row r="249" spans="1:12" ht="31.5">
      <c r="A249" s="46" t="s">
        <v>40</v>
      </c>
      <c r="B249" s="48" t="s">
        <v>154</v>
      </c>
      <c r="C249" s="17" t="s">
        <v>247</v>
      </c>
      <c r="D249" s="48" t="s">
        <v>23</v>
      </c>
      <c r="E249" s="49">
        <v>700</v>
      </c>
      <c r="F249" s="49">
        <v>-700</v>
      </c>
      <c r="G249" s="49">
        <f>E249+F249</f>
        <v>0</v>
      </c>
      <c r="H249" s="3"/>
      <c r="I249" s="141"/>
      <c r="J249" s="168"/>
      <c r="K249" s="168"/>
      <c r="L249" s="3"/>
    </row>
    <row r="250" spans="1:12" ht="47.25">
      <c r="A250" s="23" t="s">
        <v>412</v>
      </c>
      <c r="B250" s="32" t="s">
        <v>154</v>
      </c>
      <c r="C250" s="17" t="s">
        <v>411</v>
      </c>
      <c r="D250" s="17"/>
      <c r="E250" s="19">
        <f>E251</f>
        <v>0</v>
      </c>
      <c r="F250" s="19">
        <f>F251</f>
        <v>559.7</v>
      </c>
      <c r="G250" s="19">
        <f>G251</f>
        <v>559.7</v>
      </c>
      <c r="H250" s="3"/>
      <c r="I250" s="141"/>
      <c r="J250" s="168"/>
      <c r="K250" s="168"/>
      <c r="L250" s="3"/>
    </row>
    <row r="251" spans="1:12" ht="31.5">
      <c r="A251" s="46" t="s">
        <v>40</v>
      </c>
      <c r="B251" s="48" t="s">
        <v>154</v>
      </c>
      <c r="C251" s="17" t="s">
        <v>411</v>
      </c>
      <c r="D251" s="48" t="s">
        <v>23</v>
      </c>
      <c r="E251" s="49">
        <v>0</v>
      </c>
      <c r="F251" s="49">
        <v>559.7</v>
      </c>
      <c r="G251" s="49">
        <f>E251+F251</f>
        <v>559.7</v>
      </c>
      <c r="H251" s="30"/>
      <c r="I251" s="141"/>
      <c r="J251" s="168"/>
      <c r="K251" s="168"/>
      <c r="L251" s="3"/>
    </row>
    <row r="252" spans="1:12" ht="31.5">
      <c r="A252" s="23" t="s">
        <v>55</v>
      </c>
      <c r="B252" s="32" t="s">
        <v>154</v>
      </c>
      <c r="C252" s="17" t="s">
        <v>439</v>
      </c>
      <c r="D252" s="17"/>
      <c r="E252" s="19">
        <f>E253</f>
        <v>0</v>
      </c>
      <c r="F252" s="19">
        <f>F253</f>
        <v>700</v>
      </c>
      <c r="G252" s="19">
        <f>G253</f>
        <v>700</v>
      </c>
      <c r="H252" s="30"/>
      <c r="I252" s="141"/>
      <c r="J252" s="168"/>
      <c r="K252" s="168"/>
      <c r="L252" s="3"/>
    </row>
    <row r="253" spans="1:12" ht="31.5">
      <c r="A253" s="46" t="s">
        <v>40</v>
      </c>
      <c r="B253" s="48" t="s">
        <v>154</v>
      </c>
      <c r="C253" s="17" t="s">
        <v>439</v>
      </c>
      <c r="D253" s="48" t="s">
        <v>23</v>
      </c>
      <c r="E253" s="49">
        <v>0</v>
      </c>
      <c r="F253" s="49">
        <v>700</v>
      </c>
      <c r="G253" s="49">
        <f>E253+F253</f>
        <v>700</v>
      </c>
      <c r="H253" s="3"/>
      <c r="I253" s="141"/>
      <c r="J253" s="168"/>
      <c r="K253" s="168"/>
      <c r="L253" s="3"/>
    </row>
    <row r="254" spans="1:12" ht="63">
      <c r="A254" s="23" t="s">
        <v>413</v>
      </c>
      <c r="B254" s="32" t="s">
        <v>154</v>
      </c>
      <c r="C254" s="17" t="s">
        <v>414</v>
      </c>
      <c r="D254" s="17"/>
      <c r="E254" s="19">
        <f>E255</f>
        <v>0</v>
      </c>
      <c r="F254" s="19">
        <f>F255</f>
        <v>782.4</v>
      </c>
      <c r="G254" s="19">
        <f>G255</f>
        <v>782.4</v>
      </c>
      <c r="H254" s="3"/>
      <c r="I254" s="141"/>
      <c r="J254" s="168"/>
      <c r="K254" s="168"/>
      <c r="L254" s="3"/>
    </row>
    <row r="255" spans="1:12" ht="31.5">
      <c r="A255" s="46" t="s">
        <v>40</v>
      </c>
      <c r="B255" s="48" t="s">
        <v>154</v>
      </c>
      <c r="C255" s="17" t="s">
        <v>415</v>
      </c>
      <c r="D255" s="48" t="s">
        <v>23</v>
      </c>
      <c r="E255" s="49">
        <v>0</v>
      </c>
      <c r="F255" s="49">
        <v>782.4</v>
      </c>
      <c r="G255" s="49">
        <f>E255+F255</f>
        <v>782.4</v>
      </c>
      <c r="H255" s="3"/>
      <c r="I255" s="141"/>
      <c r="J255" s="168"/>
      <c r="K255" s="168"/>
      <c r="L255" s="3"/>
    </row>
    <row r="256" spans="1:12" ht="31.5">
      <c r="A256" s="12" t="s">
        <v>139</v>
      </c>
      <c r="B256" s="117" t="s">
        <v>154</v>
      </c>
      <c r="C256" s="13" t="s">
        <v>312</v>
      </c>
      <c r="D256" s="13" t="s">
        <v>0</v>
      </c>
      <c r="E256" s="14">
        <f>E257+E259+E261+E263</f>
        <v>100</v>
      </c>
      <c r="F256" s="14">
        <f>F257+F259+F261+F263</f>
        <v>80</v>
      </c>
      <c r="G256" s="14">
        <f>G257+G259+G261+G263</f>
        <v>180</v>
      </c>
      <c r="H256" s="3"/>
      <c r="I256" s="141"/>
      <c r="J256" s="168"/>
      <c r="K256" s="168"/>
      <c r="L256" s="3"/>
    </row>
    <row r="257" spans="1:12" ht="47.25">
      <c r="A257" s="16" t="s">
        <v>56</v>
      </c>
      <c r="B257" s="32" t="s">
        <v>154</v>
      </c>
      <c r="C257" s="17" t="s">
        <v>313</v>
      </c>
      <c r="D257" s="17"/>
      <c r="E257" s="19">
        <f>E258</f>
        <v>80</v>
      </c>
      <c r="F257" s="19">
        <f>F258</f>
        <v>0</v>
      </c>
      <c r="G257" s="19">
        <f>G258</f>
        <v>80</v>
      </c>
      <c r="H257" s="3"/>
      <c r="I257" s="141"/>
      <c r="J257" s="168"/>
      <c r="K257" s="168"/>
      <c r="L257" s="3"/>
    </row>
    <row r="258" spans="1:12" ht="47.25">
      <c r="A258" s="90" t="s">
        <v>16</v>
      </c>
      <c r="B258" s="48" t="s">
        <v>154</v>
      </c>
      <c r="C258" s="17" t="s">
        <v>313</v>
      </c>
      <c r="D258" s="48" t="s">
        <v>17</v>
      </c>
      <c r="E258" s="49">
        <v>80</v>
      </c>
      <c r="F258" s="49">
        <v>0</v>
      </c>
      <c r="G258" s="49">
        <f>E258+F258</f>
        <v>80</v>
      </c>
      <c r="H258" s="3"/>
      <c r="I258" s="141"/>
      <c r="J258" s="168"/>
      <c r="K258" s="168"/>
      <c r="L258" s="3"/>
    </row>
    <row r="259" spans="1:12" ht="47.25">
      <c r="A259" s="16" t="s">
        <v>57</v>
      </c>
      <c r="B259" s="48" t="s">
        <v>154</v>
      </c>
      <c r="C259" s="17" t="s">
        <v>314</v>
      </c>
      <c r="D259" s="17"/>
      <c r="E259" s="19">
        <f>E260</f>
        <v>20</v>
      </c>
      <c r="F259" s="19">
        <f>F260</f>
        <v>-20</v>
      </c>
      <c r="G259" s="19">
        <f>G260</f>
        <v>0</v>
      </c>
      <c r="H259" s="3"/>
      <c r="I259" s="141"/>
      <c r="J259" s="168"/>
      <c r="K259" s="168"/>
      <c r="L259" s="3"/>
    </row>
    <row r="260" spans="1:12" ht="47.25">
      <c r="A260" s="90" t="s">
        <v>16</v>
      </c>
      <c r="B260" s="48" t="s">
        <v>154</v>
      </c>
      <c r="C260" s="17" t="s">
        <v>314</v>
      </c>
      <c r="D260" s="48" t="s">
        <v>17</v>
      </c>
      <c r="E260" s="49">
        <v>20</v>
      </c>
      <c r="F260" s="49">
        <v>-20</v>
      </c>
      <c r="G260" s="49">
        <f>E260+F260</f>
        <v>0</v>
      </c>
      <c r="H260" s="3"/>
      <c r="I260" s="141"/>
      <c r="J260" s="168"/>
      <c r="K260" s="168"/>
      <c r="L260" s="3"/>
    </row>
    <row r="261" spans="1:12" ht="31.5">
      <c r="A261" s="16" t="s">
        <v>445</v>
      </c>
      <c r="B261" s="48" t="s">
        <v>154</v>
      </c>
      <c r="C261" s="17" t="s">
        <v>451</v>
      </c>
      <c r="D261" s="48"/>
      <c r="E261" s="19">
        <f>E262</f>
        <v>0</v>
      </c>
      <c r="F261" s="19">
        <f>F262</f>
        <v>80</v>
      </c>
      <c r="G261" s="19">
        <f>G262</f>
        <v>80</v>
      </c>
      <c r="H261" s="3"/>
      <c r="I261" s="141"/>
      <c r="J261" s="168"/>
      <c r="K261" s="168"/>
      <c r="L261" s="3"/>
    </row>
    <row r="262" spans="1:12" ht="47.25">
      <c r="A262" s="90" t="s">
        <v>16</v>
      </c>
      <c r="B262" s="48" t="s">
        <v>154</v>
      </c>
      <c r="C262" s="17" t="s">
        <v>451</v>
      </c>
      <c r="D262" s="48" t="s">
        <v>17</v>
      </c>
      <c r="E262" s="49">
        <v>0</v>
      </c>
      <c r="F262" s="49">
        <v>80</v>
      </c>
      <c r="G262" s="49">
        <f>E262+F262</f>
        <v>80</v>
      </c>
      <c r="H262" s="3"/>
      <c r="I262" s="141"/>
      <c r="J262" s="168"/>
      <c r="K262" s="168"/>
      <c r="L262" s="3"/>
    </row>
    <row r="263" spans="1:12" ht="31.5">
      <c r="A263" s="16" t="s">
        <v>445</v>
      </c>
      <c r="B263" s="188" t="s">
        <v>154</v>
      </c>
      <c r="C263" s="17" t="s">
        <v>450</v>
      </c>
      <c r="D263" s="48"/>
      <c r="E263" s="19">
        <f>E264</f>
        <v>0</v>
      </c>
      <c r="F263" s="19">
        <f>F264</f>
        <v>20</v>
      </c>
      <c r="G263" s="19">
        <f>G264</f>
        <v>20</v>
      </c>
      <c r="H263" s="3"/>
      <c r="I263" s="141"/>
      <c r="J263" s="168"/>
      <c r="K263" s="168"/>
      <c r="L263" s="3"/>
    </row>
    <row r="264" spans="1:12" ht="47.25">
      <c r="A264" s="90" t="s">
        <v>16</v>
      </c>
      <c r="B264" s="188" t="s">
        <v>154</v>
      </c>
      <c r="C264" s="200" t="s">
        <v>450</v>
      </c>
      <c r="D264" s="201" t="s">
        <v>17</v>
      </c>
      <c r="E264" s="49">
        <v>0</v>
      </c>
      <c r="F264" s="49">
        <v>20</v>
      </c>
      <c r="G264" s="49">
        <f>E264+F264</f>
        <v>20</v>
      </c>
      <c r="H264" s="3"/>
      <c r="I264" s="141"/>
      <c r="J264" s="168"/>
      <c r="K264" s="168"/>
      <c r="L264" s="3"/>
    </row>
    <row r="265" spans="1:12" ht="15.75">
      <c r="A265" s="198" t="s">
        <v>45</v>
      </c>
      <c r="B265" s="199" t="s">
        <v>154</v>
      </c>
      <c r="C265" s="199" t="s">
        <v>195</v>
      </c>
      <c r="D265" s="199" t="s">
        <v>0</v>
      </c>
      <c r="E265" s="127">
        <f>E268+E286+E288+E290+E292+E270+E272+E274+E276+E278+E282+E266+E284+E280</f>
        <v>24967.800000000007</v>
      </c>
      <c r="F265" s="127">
        <f>F268+F286+F288+F290+F292+F270+F272+F274+F276+F278+F282+F266+F284+F280</f>
        <v>4465.299999999999</v>
      </c>
      <c r="G265" s="127">
        <f>G268+G286+G288+G290+G292+G270+G272+G274+G276+G278+G282+G266+G284+G280</f>
        <v>29433.10000000001</v>
      </c>
      <c r="H265" s="3"/>
      <c r="I265" s="141"/>
      <c r="J265" s="168"/>
      <c r="K265" s="168"/>
      <c r="L265" s="3"/>
    </row>
    <row r="266" spans="1:12" ht="15.75">
      <c r="A266" s="79" t="s">
        <v>440</v>
      </c>
      <c r="B266" s="32" t="s">
        <v>154</v>
      </c>
      <c r="C266" s="32" t="s">
        <v>441</v>
      </c>
      <c r="D266" s="32"/>
      <c r="E266" s="49">
        <f>E267</f>
        <v>0</v>
      </c>
      <c r="F266" s="49">
        <f>F267</f>
        <v>63.4</v>
      </c>
      <c r="G266" s="49">
        <f>G267</f>
        <v>63.4</v>
      </c>
      <c r="H266" s="3"/>
      <c r="I266" s="141"/>
      <c r="J266" s="168"/>
      <c r="K266" s="168"/>
      <c r="L266" s="3"/>
    </row>
    <row r="267" spans="1:12" ht="31.5">
      <c r="A267" s="176" t="s">
        <v>19</v>
      </c>
      <c r="B267" s="32" t="s">
        <v>154</v>
      </c>
      <c r="C267" s="32" t="s">
        <v>441</v>
      </c>
      <c r="D267" s="32" t="s">
        <v>14</v>
      </c>
      <c r="E267" s="49">
        <v>0</v>
      </c>
      <c r="F267" s="49">
        <v>63.4</v>
      </c>
      <c r="G267" s="49">
        <f>E267+F267</f>
        <v>63.4</v>
      </c>
      <c r="H267" s="3"/>
      <c r="I267" s="141"/>
      <c r="J267" s="168"/>
      <c r="K267" s="168"/>
      <c r="L267" s="3"/>
    </row>
    <row r="268" spans="1:12" ht="31.5">
      <c r="A268" s="26" t="s">
        <v>107</v>
      </c>
      <c r="B268" s="32" t="s">
        <v>154</v>
      </c>
      <c r="C268" s="48" t="s">
        <v>203</v>
      </c>
      <c r="D268" s="78"/>
      <c r="E268" s="49">
        <f>E269</f>
        <v>21924.8</v>
      </c>
      <c r="F268" s="49">
        <f>F269</f>
        <v>5646.7</v>
      </c>
      <c r="G268" s="49">
        <f>G269</f>
        <v>27571.5</v>
      </c>
      <c r="H268" s="3"/>
      <c r="J268" s="168"/>
      <c r="K268" s="168"/>
      <c r="L268" s="3"/>
    </row>
    <row r="269" spans="1:12" ht="15.75">
      <c r="A269" s="53" t="s">
        <v>15</v>
      </c>
      <c r="B269" s="48" t="s">
        <v>154</v>
      </c>
      <c r="C269" s="48" t="s">
        <v>203</v>
      </c>
      <c r="D269" s="48" t="s">
        <v>18</v>
      </c>
      <c r="E269" s="49">
        <v>21924.8</v>
      </c>
      <c r="F269" s="49">
        <f>1400+2446.7+1800</f>
        <v>5646.7</v>
      </c>
      <c r="G269" s="49">
        <f>E269+F269</f>
        <v>27571.5</v>
      </c>
      <c r="H269" s="30"/>
      <c r="J269" s="168"/>
      <c r="K269" s="168"/>
      <c r="L269" s="3"/>
    </row>
    <row r="270" spans="1:12" ht="78.75">
      <c r="A270" s="53" t="s">
        <v>376</v>
      </c>
      <c r="B270" s="32" t="s">
        <v>154</v>
      </c>
      <c r="C270" s="48" t="s">
        <v>371</v>
      </c>
      <c r="D270" s="78"/>
      <c r="E270" s="49">
        <f>E271</f>
        <v>8.7</v>
      </c>
      <c r="F270" s="49">
        <f>F271</f>
        <v>0</v>
      </c>
      <c r="G270" s="49">
        <f>G271</f>
        <v>8.7</v>
      </c>
      <c r="H270" s="30"/>
      <c r="J270" s="168"/>
      <c r="K270" s="168"/>
      <c r="L270" s="3"/>
    </row>
    <row r="271" spans="1:12" ht="31.5">
      <c r="A271" s="176" t="s">
        <v>19</v>
      </c>
      <c r="B271" s="48" t="s">
        <v>154</v>
      </c>
      <c r="C271" s="48" t="s">
        <v>371</v>
      </c>
      <c r="D271" s="48" t="s">
        <v>14</v>
      </c>
      <c r="E271" s="49">
        <v>8.7</v>
      </c>
      <c r="F271" s="49"/>
      <c r="G271" s="49">
        <f>E271+F271</f>
        <v>8.7</v>
      </c>
      <c r="H271" s="30"/>
      <c r="J271" s="168"/>
      <c r="K271" s="168"/>
      <c r="L271" s="3"/>
    </row>
    <row r="272" spans="1:12" ht="94.5">
      <c r="A272" s="53" t="s">
        <v>377</v>
      </c>
      <c r="B272" s="32" t="s">
        <v>154</v>
      </c>
      <c r="C272" s="48" t="s">
        <v>372</v>
      </c>
      <c r="D272" s="78"/>
      <c r="E272" s="49">
        <f>E273</f>
        <v>7.9</v>
      </c>
      <c r="F272" s="49">
        <f>F273</f>
        <v>0</v>
      </c>
      <c r="G272" s="49">
        <f>G273</f>
        <v>7.9</v>
      </c>
      <c r="H272" s="30"/>
      <c r="J272" s="168"/>
      <c r="K272" s="168"/>
      <c r="L272" s="3"/>
    </row>
    <row r="273" spans="1:12" ht="31.5">
      <c r="A273" s="176" t="s">
        <v>19</v>
      </c>
      <c r="B273" s="48" t="s">
        <v>154</v>
      </c>
      <c r="C273" s="48" t="s">
        <v>372</v>
      </c>
      <c r="D273" s="48" t="s">
        <v>14</v>
      </c>
      <c r="E273" s="49">
        <v>7.9</v>
      </c>
      <c r="F273" s="49"/>
      <c r="G273" s="49">
        <f>E273+F273</f>
        <v>7.9</v>
      </c>
      <c r="H273" s="30"/>
      <c r="J273" s="168"/>
      <c r="K273" s="168"/>
      <c r="L273" s="3"/>
    </row>
    <row r="274" spans="1:12" ht="94.5">
      <c r="A274" s="53" t="s">
        <v>378</v>
      </c>
      <c r="B274" s="32" t="s">
        <v>154</v>
      </c>
      <c r="C274" s="48" t="s">
        <v>373</v>
      </c>
      <c r="D274" s="78"/>
      <c r="E274" s="49">
        <f>E275</f>
        <v>7.3</v>
      </c>
      <c r="F274" s="49">
        <f>F275</f>
        <v>0</v>
      </c>
      <c r="G274" s="49">
        <f>G275</f>
        <v>7.3</v>
      </c>
      <c r="H274" s="30"/>
      <c r="J274" s="168"/>
      <c r="K274" s="168"/>
      <c r="L274" s="3"/>
    </row>
    <row r="275" spans="1:12" ht="31.5">
      <c r="A275" s="176" t="s">
        <v>19</v>
      </c>
      <c r="B275" s="48" t="s">
        <v>154</v>
      </c>
      <c r="C275" s="48" t="s">
        <v>373</v>
      </c>
      <c r="D275" s="48" t="s">
        <v>14</v>
      </c>
      <c r="E275" s="49">
        <v>7.3</v>
      </c>
      <c r="F275" s="49"/>
      <c r="G275" s="49">
        <f>E275+F275</f>
        <v>7.3</v>
      </c>
      <c r="H275" s="30"/>
      <c r="J275" s="168"/>
      <c r="K275" s="168"/>
      <c r="L275" s="3"/>
    </row>
    <row r="276" spans="1:12" ht="409.5">
      <c r="A276" s="176" t="s">
        <v>420</v>
      </c>
      <c r="B276" s="32" t="s">
        <v>154</v>
      </c>
      <c r="C276" s="48" t="s">
        <v>374</v>
      </c>
      <c r="D276" s="78"/>
      <c r="E276" s="49">
        <f>E277</f>
        <v>5.9</v>
      </c>
      <c r="F276" s="49">
        <f>F277</f>
        <v>0</v>
      </c>
      <c r="G276" s="49">
        <f>G277</f>
        <v>5.9</v>
      </c>
      <c r="H276" s="30"/>
      <c r="J276" s="168"/>
      <c r="K276" s="168"/>
      <c r="L276" s="3"/>
    </row>
    <row r="277" spans="1:12" ht="31.5">
      <c r="A277" s="176" t="s">
        <v>19</v>
      </c>
      <c r="B277" s="48" t="s">
        <v>154</v>
      </c>
      <c r="C277" s="48" t="s">
        <v>374</v>
      </c>
      <c r="D277" s="48" t="s">
        <v>14</v>
      </c>
      <c r="E277" s="49">
        <v>5.9</v>
      </c>
      <c r="F277" s="49"/>
      <c r="G277" s="49">
        <f>E277+F277</f>
        <v>5.9</v>
      </c>
      <c r="H277" s="30"/>
      <c r="J277" s="168"/>
      <c r="K277" s="168"/>
      <c r="L277" s="3"/>
    </row>
    <row r="278" spans="1:12" ht="110.25">
      <c r="A278" s="176" t="s">
        <v>379</v>
      </c>
      <c r="B278" s="32" t="s">
        <v>154</v>
      </c>
      <c r="C278" s="48" t="s">
        <v>375</v>
      </c>
      <c r="D278" s="78"/>
      <c r="E278" s="49">
        <f>E279</f>
        <v>5.9</v>
      </c>
      <c r="F278" s="49">
        <f>F279</f>
        <v>0</v>
      </c>
      <c r="G278" s="49">
        <f>G279</f>
        <v>5.9</v>
      </c>
      <c r="H278" s="30"/>
      <c r="J278" s="168"/>
      <c r="K278" s="168"/>
      <c r="L278" s="3"/>
    </row>
    <row r="279" spans="1:12" ht="31.5">
      <c r="A279" s="176" t="s">
        <v>19</v>
      </c>
      <c r="B279" s="48" t="s">
        <v>154</v>
      </c>
      <c r="C279" s="48" t="s">
        <v>375</v>
      </c>
      <c r="D279" s="48" t="s">
        <v>14</v>
      </c>
      <c r="E279" s="49">
        <v>5.9</v>
      </c>
      <c r="F279" s="49"/>
      <c r="G279" s="49">
        <f>E279+F279</f>
        <v>5.9</v>
      </c>
      <c r="H279" s="30"/>
      <c r="J279" s="168"/>
      <c r="K279" s="168"/>
      <c r="L279" s="3"/>
    </row>
    <row r="280" spans="1:12" ht="110.25">
      <c r="A280" s="176" t="s">
        <v>455</v>
      </c>
      <c r="B280" s="48" t="s">
        <v>154</v>
      </c>
      <c r="C280" s="48" t="s">
        <v>454</v>
      </c>
      <c r="D280" s="48"/>
      <c r="E280" s="49">
        <f>E281</f>
        <v>0</v>
      </c>
      <c r="F280" s="49">
        <f>F281</f>
        <v>5.9</v>
      </c>
      <c r="G280" s="49">
        <f>G281</f>
        <v>5.9</v>
      </c>
      <c r="H280" s="30"/>
      <c r="J280" s="168"/>
      <c r="K280" s="168"/>
      <c r="L280" s="3"/>
    </row>
    <row r="281" spans="1:12" ht="31.5">
      <c r="A281" s="176" t="s">
        <v>19</v>
      </c>
      <c r="B281" s="48" t="s">
        <v>154</v>
      </c>
      <c r="C281" s="48" t="s">
        <v>454</v>
      </c>
      <c r="D281" s="48" t="s">
        <v>14</v>
      </c>
      <c r="E281" s="49"/>
      <c r="F281" s="49">
        <v>5.9</v>
      </c>
      <c r="G281" s="49">
        <f>E281+F281</f>
        <v>5.9</v>
      </c>
      <c r="H281" s="30"/>
      <c r="J281" s="168"/>
      <c r="K281" s="168"/>
      <c r="L281" s="3"/>
    </row>
    <row r="282" spans="1:12" ht="31.5">
      <c r="A282" s="53" t="s">
        <v>386</v>
      </c>
      <c r="B282" s="48" t="s">
        <v>154</v>
      </c>
      <c r="C282" s="48" t="s">
        <v>392</v>
      </c>
      <c r="D282" s="48"/>
      <c r="E282" s="49">
        <f>E283</f>
        <v>198.4</v>
      </c>
      <c r="F282" s="49">
        <f>F283</f>
        <v>0</v>
      </c>
      <c r="G282" s="49">
        <f>G283</f>
        <v>198.4</v>
      </c>
      <c r="H282" s="30"/>
      <c r="J282" s="168"/>
      <c r="K282" s="168"/>
      <c r="L282" s="3"/>
    </row>
    <row r="283" spans="1:12" ht="31.5">
      <c r="A283" s="180" t="s">
        <v>19</v>
      </c>
      <c r="B283" s="48" t="s">
        <v>154</v>
      </c>
      <c r="C283" s="48" t="s">
        <v>392</v>
      </c>
      <c r="D283" s="48" t="s">
        <v>14</v>
      </c>
      <c r="E283" s="49">
        <v>198.4</v>
      </c>
      <c r="F283" s="49"/>
      <c r="G283" s="49">
        <f>E283+F283</f>
        <v>198.4</v>
      </c>
      <c r="H283" s="30"/>
      <c r="J283" s="168"/>
      <c r="K283" s="168"/>
      <c r="L283" s="3"/>
    </row>
    <row r="284" spans="1:12" ht="63">
      <c r="A284" s="62" t="s">
        <v>443</v>
      </c>
      <c r="B284" s="48" t="s">
        <v>154</v>
      </c>
      <c r="C284" s="48" t="s">
        <v>442</v>
      </c>
      <c r="D284" s="48"/>
      <c r="E284" s="49">
        <f>E285</f>
        <v>0</v>
      </c>
      <c r="F284" s="49">
        <f>F285</f>
        <v>149.3</v>
      </c>
      <c r="G284" s="49">
        <f>G285</f>
        <v>149.3</v>
      </c>
      <c r="H284" s="30"/>
      <c r="J284" s="168"/>
      <c r="K284" s="168"/>
      <c r="L284" s="3"/>
    </row>
    <row r="285" spans="1:12" ht="31.5">
      <c r="A285" s="180" t="s">
        <v>19</v>
      </c>
      <c r="B285" s="48" t="s">
        <v>154</v>
      </c>
      <c r="C285" s="48" t="s">
        <v>442</v>
      </c>
      <c r="D285" s="48" t="s">
        <v>14</v>
      </c>
      <c r="E285" s="49">
        <v>0</v>
      </c>
      <c r="F285" s="49">
        <v>149.3</v>
      </c>
      <c r="G285" s="49">
        <f>E285+F285</f>
        <v>149.3</v>
      </c>
      <c r="H285" s="30"/>
      <c r="J285" s="168"/>
      <c r="K285" s="168"/>
      <c r="L285" s="3"/>
    </row>
    <row r="286" spans="1:12" ht="47.25">
      <c r="A286" s="46" t="s">
        <v>73</v>
      </c>
      <c r="B286" s="48" t="s">
        <v>154</v>
      </c>
      <c r="C286" s="48" t="s">
        <v>204</v>
      </c>
      <c r="D286" s="74"/>
      <c r="E286" s="49">
        <f>E287</f>
        <v>336.9</v>
      </c>
      <c r="F286" s="49">
        <f>F287</f>
        <v>0</v>
      </c>
      <c r="G286" s="49">
        <f>G287</f>
        <v>336.9</v>
      </c>
      <c r="H286" s="148"/>
      <c r="J286" s="202"/>
      <c r="K286" s="202"/>
      <c r="L286" s="148"/>
    </row>
    <row r="287" spans="1:12" ht="31.5">
      <c r="A287" s="53" t="s">
        <v>19</v>
      </c>
      <c r="B287" s="48" t="s">
        <v>154</v>
      </c>
      <c r="C287" s="48" t="s">
        <v>204</v>
      </c>
      <c r="D287" s="25" t="s">
        <v>14</v>
      </c>
      <c r="E287" s="49">
        <v>336.9</v>
      </c>
      <c r="F287" s="49"/>
      <c r="G287" s="49">
        <f>E287+F287</f>
        <v>336.9</v>
      </c>
      <c r="H287" s="150">
        <f>E286+E288</f>
        <v>774.0999999999999</v>
      </c>
      <c r="J287" s="202"/>
      <c r="K287" s="202"/>
      <c r="L287" s="148"/>
    </row>
    <row r="288" spans="1:12" ht="31.5">
      <c r="A288" s="98" t="s">
        <v>250</v>
      </c>
      <c r="B288" s="48" t="s">
        <v>154</v>
      </c>
      <c r="C288" s="48" t="s">
        <v>248</v>
      </c>
      <c r="D288" s="25"/>
      <c r="E288" s="49">
        <f>E289</f>
        <v>437.2</v>
      </c>
      <c r="F288" s="49">
        <f>F289</f>
        <v>0</v>
      </c>
      <c r="G288" s="49">
        <f>G289</f>
        <v>437.2</v>
      </c>
      <c r="H288" s="150"/>
      <c r="I288" s="149"/>
      <c r="J288" s="202"/>
      <c r="K288" s="202"/>
      <c r="L288" s="148"/>
    </row>
    <row r="289" spans="1:12" ht="31.5">
      <c r="A289" s="51" t="s">
        <v>19</v>
      </c>
      <c r="B289" s="48" t="s">
        <v>154</v>
      </c>
      <c r="C289" s="48" t="s">
        <v>248</v>
      </c>
      <c r="D289" s="48" t="s">
        <v>14</v>
      </c>
      <c r="E289" s="49">
        <v>437.2</v>
      </c>
      <c r="F289" s="49"/>
      <c r="G289" s="49">
        <f>E289+F289</f>
        <v>437.2</v>
      </c>
      <c r="H289" s="150"/>
      <c r="I289" s="149"/>
      <c r="J289" s="202"/>
      <c r="K289" s="202"/>
      <c r="L289" s="148"/>
    </row>
    <row r="290" spans="1:12" ht="63">
      <c r="A290" s="53" t="s">
        <v>108</v>
      </c>
      <c r="B290" s="48" t="s">
        <v>154</v>
      </c>
      <c r="C290" s="48" t="s">
        <v>205</v>
      </c>
      <c r="D290" s="48"/>
      <c r="E290" s="56">
        <f>E291</f>
        <v>634.8</v>
      </c>
      <c r="F290" s="56">
        <f>F291</f>
        <v>0</v>
      </c>
      <c r="G290" s="56">
        <f>G291</f>
        <v>634.8</v>
      </c>
      <c r="H290" s="148"/>
      <c r="I290" s="149"/>
      <c r="J290" s="202"/>
      <c r="K290" s="202"/>
      <c r="L290" s="148"/>
    </row>
    <row r="291" spans="1:12" ht="31.5">
      <c r="A291" s="53" t="s">
        <v>40</v>
      </c>
      <c r="B291" s="48" t="s">
        <v>154</v>
      </c>
      <c r="C291" s="48" t="s">
        <v>205</v>
      </c>
      <c r="D291" s="48" t="s">
        <v>23</v>
      </c>
      <c r="E291" s="56">
        <v>634.8</v>
      </c>
      <c r="F291" s="56"/>
      <c r="G291" s="56">
        <f>E291+F291</f>
        <v>634.8</v>
      </c>
      <c r="H291" s="148"/>
      <c r="I291" s="149"/>
      <c r="J291" s="202"/>
      <c r="K291" s="202"/>
      <c r="L291" s="148"/>
    </row>
    <row r="292" spans="1:12" ht="63">
      <c r="A292" s="102" t="s">
        <v>93</v>
      </c>
      <c r="B292" s="71">
        <v>923</v>
      </c>
      <c r="C292" s="71" t="s">
        <v>211</v>
      </c>
      <c r="D292" s="71"/>
      <c r="E292" s="105">
        <f>E293</f>
        <v>1400</v>
      </c>
      <c r="F292" s="105">
        <f>F293</f>
        <v>-1400</v>
      </c>
      <c r="G292" s="105">
        <f>G293</f>
        <v>0</v>
      </c>
      <c r="H292" s="148"/>
      <c r="I292" s="149"/>
      <c r="J292" s="175"/>
      <c r="K292" s="202"/>
      <c r="L292" s="148"/>
    </row>
    <row r="293" spans="1:12" ht="15.75">
      <c r="A293" s="70" t="s">
        <v>15</v>
      </c>
      <c r="B293" s="72">
        <v>923</v>
      </c>
      <c r="C293" s="71" t="s">
        <v>211</v>
      </c>
      <c r="D293" s="72">
        <v>800</v>
      </c>
      <c r="E293" s="75">
        <v>1400</v>
      </c>
      <c r="F293" s="75">
        <f>-179.4-1220.6</f>
        <v>-1400</v>
      </c>
      <c r="G293" s="75">
        <f>E293+F293</f>
        <v>0</v>
      </c>
      <c r="H293" s="148"/>
      <c r="I293" s="149"/>
      <c r="J293" s="202"/>
      <c r="K293" s="202"/>
      <c r="L293" s="148"/>
    </row>
    <row r="294" spans="1:12" ht="31.5">
      <c r="A294" s="37" t="s">
        <v>160</v>
      </c>
      <c r="B294" s="38" t="s">
        <v>161</v>
      </c>
      <c r="C294" s="114"/>
      <c r="D294" s="114"/>
      <c r="E294" s="36">
        <f>E295+E333</f>
        <v>125402.90000000002</v>
      </c>
      <c r="F294" s="36">
        <f>F295+F333</f>
        <v>2934.6</v>
      </c>
      <c r="G294" s="36">
        <f>G295+G333</f>
        <v>128337.5</v>
      </c>
      <c r="H294" s="150"/>
      <c r="I294" s="150"/>
      <c r="J294" s="202"/>
      <c r="K294" s="202"/>
      <c r="L294" s="148"/>
    </row>
    <row r="295" spans="1:12" ht="47.25">
      <c r="A295" s="115" t="s">
        <v>128</v>
      </c>
      <c r="B295" s="109" t="s">
        <v>161</v>
      </c>
      <c r="C295" s="109" t="s">
        <v>252</v>
      </c>
      <c r="D295" s="109" t="s">
        <v>0</v>
      </c>
      <c r="E295" s="116">
        <f>E296+E313+E315+E317+E319+E321+E324+E328+E302+E304+E298+E300+E309+E311+E307</f>
        <v>124330.60000000002</v>
      </c>
      <c r="F295" s="116">
        <f>F296+F313+F315+F317+F319+F321+F324+F328+F302+F304+F298+F300+F309+F311+F307</f>
        <v>2934.6</v>
      </c>
      <c r="G295" s="116">
        <f>G296+G313+G315+G317+G319+G321+G324+G328+G302+G304+G298+G300+G309+G311+G307</f>
        <v>127265.2</v>
      </c>
      <c r="H295" s="150">
        <v>122182.5</v>
      </c>
      <c r="I295" s="175">
        <f>E295-H295</f>
        <v>2148.1000000000204</v>
      </c>
      <c r="J295" s="202"/>
      <c r="K295" s="202"/>
      <c r="L295" s="148"/>
    </row>
    <row r="296" spans="1:11" ht="31.5">
      <c r="A296" s="46" t="s">
        <v>77</v>
      </c>
      <c r="B296" s="48" t="s">
        <v>161</v>
      </c>
      <c r="C296" s="48" t="s">
        <v>251</v>
      </c>
      <c r="D296" s="48"/>
      <c r="E296" s="41">
        <f>E297</f>
        <v>27405</v>
      </c>
      <c r="F296" s="41">
        <f>F297</f>
        <v>472.1</v>
      </c>
      <c r="G296" s="41">
        <f>G297</f>
        <v>27877.1</v>
      </c>
      <c r="H296" s="140"/>
      <c r="I296" s="151"/>
      <c r="J296" s="203"/>
      <c r="K296" s="203"/>
    </row>
    <row r="297" spans="1:11" ht="47.25">
      <c r="A297" s="89" t="s">
        <v>16</v>
      </c>
      <c r="B297" s="48" t="s">
        <v>161</v>
      </c>
      <c r="C297" s="48" t="s">
        <v>251</v>
      </c>
      <c r="D297" s="48" t="s">
        <v>17</v>
      </c>
      <c r="E297" s="24">
        <v>27405</v>
      </c>
      <c r="F297" s="24">
        <v>472.1</v>
      </c>
      <c r="G297" s="24">
        <f>E297+F297</f>
        <v>27877.1</v>
      </c>
      <c r="H297" s="140"/>
      <c r="I297" s="151"/>
      <c r="J297" s="203"/>
      <c r="K297" s="203"/>
    </row>
    <row r="298" spans="1:11" ht="31.5">
      <c r="A298" s="26" t="s">
        <v>391</v>
      </c>
      <c r="B298" s="48" t="s">
        <v>161</v>
      </c>
      <c r="C298" s="48" t="s">
        <v>390</v>
      </c>
      <c r="D298" s="48"/>
      <c r="E298" s="24">
        <f>E299</f>
        <v>59.6</v>
      </c>
      <c r="F298" s="24">
        <f>F299</f>
        <v>60.4</v>
      </c>
      <c r="G298" s="24">
        <f>G299</f>
        <v>120</v>
      </c>
      <c r="H298" s="140"/>
      <c r="I298" s="151"/>
      <c r="J298" s="203"/>
      <c r="K298" s="203"/>
    </row>
    <row r="299" spans="1:11" ht="47.25">
      <c r="A299" s="89" t="s">
        <v>16</v>
      </c>
      <c r="B299" s="48" t="s">
        <v>161</v>
      </c>
      <c r="C299" s="48" t="s">
        <v>390</v>
      </c>
      <c r="D299" s="48" t="s">
        <v>17</v>
      </c>
      <c r="E299" s="24">
        <v>59.6</v>
      </c>
      <c r="F299" s="24">
        <v>60.4</v>
      </c>
      <c r="G299" s="24">
        <f>E299+F299</f>
        <v>120</v>
      </c>
      <c r="H299" s="140"/>
      <c r="I299" s="151"/>
      <c r="J299" s="203"/>
      <c r="K299" s="203"/>
    </row>
    <row r="300" spans="1:11" ht="31.5">
      <c r="A300" s="26" t="s">
        <v>433</v>
      </c>
      <c r="B300" s="48" t="s">
        <v>161</v>
      </c>
      <c r="C300" s="48" t="s">
        <v>434</v>
      </c>
      <c r="D300" s="48"/>
      <c r="E300" s="24">
        <f>E301</f>
        <v>0</v>
      </c>
      <c r="F300" s="24">
        <f>F301</f>
        <v>81.5</v>
      </c>
      <c r="G300" s="24">
        <f>G301</f>
        <v>81.5</v>
      </c>
      <c r="H300" s="140"/>
      <c r="I300" s="151"/>
      <c r="J300" s="203"/>
      <c r="K300" s="203"/>
    </row>
    <row r="301" spans="1:11" ht="47.25">
      <c r="A301" s="26" t="s">
        <v>16</v>
      </c>
      <c r="B301" s="48" t="s">
        <v>161</v>
      </c>
      <c r="C301" s="48" t="s">
        <v>434</v>
      </c>
      <c r="D301" s="48" t="s">
        <v>17</v>
      </c>
      <c r="E301" s="24">
        <v>0</v>
      </c>
      <c r="F301" s="24">
        <v>81.5</v>
      </c>
      <c r="G301" s="24">
        <f>E301+F301</f>
        <v>81.5</v>
      </c>
      <c r="H301" s="140"/>
      <c r="I301" s="151"/>
      <c r="J301" s="203"/>
      <c r="K301" s="203"/>
    </row>
    <row r="302" spans="1:11" ht="47.25">
      <c r="A302" s="26" t="s">
        <v>380</v>
      </c>
      <c r="B302" s="48" t="s">
        <v>161</v>
      </c>
      <c r="C302" s="48" t="s">
        <v>381</v>
      </c>
      <c r="D302" s="48"/>
      <c r="E302" s="24">
        <f>E303</f>
        <v>19.8</v>
      </c>
      <c r="F302" s="24">
        <f>F303</f>
        <v>-2.5</v>
      </c>
      <c r="G302" s="24">
        <f>G303</f>
        <v>17.3</v>
      </c>
      <c r="H302" s="140"/>
      <c r="I302" s="151"/>
      <c r="J302" s="203"/>
      <c r="K302" s="203"/>
    </row>
    <row r="303" spans="1:11" ht="47.25">
      <c r="A303" s="26" t="s">
        <v>16</v>
      </c>
      <c r="B303" s="48" t="s">
        <v>161</v>
      </c>
      <c r="C303" s="48" t="s">
        <v>381</v>
      </c>
      <c r="D303" s="48" t="s">
        <v>17</v>
      </c>
      <c r="E303" s="24">
        <v>19.8</v>
      </c>
      <c r="F303" s="24">
        <v>-2.5</v>
      </c>
      <c r="G303" s="24">
        <f>E303+F303</f>
        <v>17.3</v>
      </c>
      <c r="H303" s="140"/>
      <c r="I303" s="151"/>
      <c r="J303" s="203"/>
      <c r="K303" s="203"/>
    </row>
    <row r="304" spans="1:11" ht="31.5">
      <c r="A304" s="26" t="s">
        <v>389</v>
      </c>
      <c r="B304" s="48" t="s">
        <v>161</v>
      </c>
      <c r="C304" s="48" t="s">
        <v>382</v>
      </c>
      <c r="D304" s="48"/>
      <c r="E304" s="24">
        <f>E305+E306</f>
        <v>185.9</v>
      </c>
      <c r="F304" s="24">
        <f>F305+F306</f>
        <v>-50</v>
      </c>
      <c r="G304" s="24">
        <f>G305+G306</f>
        <v>135.9</v>
      </c>
      <c r="H304" s="140"/>
      <c r="I304" s="151"/>
      <c r="J304" s="203"/>
      <c r="K304" s="203"/>
    </row>
    <row r="305" spans="1:11" ht="15.75">
      <c r="A305" s="26" t="s">
        <v>65</v>
      </c>
      <c r="B305" s="48" t="s">
        <v>161</v>
      </c>
      <c r="C305" s="48" t="s">
        <v>382</v>
      </c>
      <c r="D305" s="48" t="s">
        <v>66</v>
      </c>
      <c r="E305" s="24">
        <v>36.5</v>
      </c>
      <c r="F305" s="24"/>
      <c r="G305" s="24">
        <f>E305+F305</f>
        <v>36.5</v>
      </c>
      <c r="H305" s="140"/>
      <c r="I305" s="151"/>
      <c r="J305" s="203"/>
      <c r="K305" s="203"/>
    </row>
    <row r="306" spans="1:11" ht="47.25">
      <c r="A306" s="26" t="s">
        <v>16</v>
      </c>
      <c r="B306" s="48" t="s">
        <v>161</v>
      </c>
      <c r="C306" s="48" t="s">
        <v>382</v>
      </c>
      <c r="D306" s="48" t="s">
        <v>17</v>
      </c>
      <c r="E306" s="24">
        <v>149.4</v>
      </c>
      <c r="F306" s="24">
        <v>-50</v>
      </c>
      <c r="G306" s="24">
        <f>E306+F306</f>
        <v>99.4</v>
      </c>
      <c r="H306" s="140"/>
      <c r="I306" s="151"/>
      <c r="J306" s="203"/>
      <c r="K306" s="203"/>
    </row>
    <row r="307" spans="1:11" ht="31.5">
      <c r="A307" s="26" t="s">
        <v>361</v>
      </c>
      <c r="B307" s="48" t="s">
        <v>161</v>
      </c>
      <c r="C307" s="48" t="s">
        <v>383</v>
      </c>
      <c r="D307" s="48"/>
      <c r="E307" s="24">
        <f>E308</f>
        <v>100.5</v>
      </c>
      <c r="F307" s="24">
        <f>F308</f>
        <v>0</v>
      </c>
      <c r="G307" s="24">
        <f>G308</f>
        <v>100.5</v>
      </c>
      <c r="H307" s="140"/>
      <c r="I307" s="151"/>
      <c r="J307" s="203"/>
      <c r="K307" s="203"/>
    </row>
    <row r="308" spans="1:11" ht="47.25">
      <c r="A308" s="26" t="s">
        <v>16</v>
      </c>
      <c r="B308" s="48" t="s">
        <v>161</v>
      </c>
      <c r="C308" s="48" t="s">
        <v>383</v>
      </c>
      <c r="D308" s="48" t="s">
        <v>17</v>
      </c>
      <c r="E308" s="24">
        <v>100.5</v>
      </c>
      <c r="F308" s="24"/>
      <c r="G308" s="24">
        <f>E308+F308</f>
        <v>100.5</v>
      </c>
      <c r="H308" s="140"/>
      <c r="I308" s="151"/>
      <c r="J308" s="203"/>
      <c r="K308" s="203"/>
    </row>
    <row r="309" spans="1:11" ht="31.5">
      <c r="A309" s="26" t="s">
        <v>360</v>
      </c>
      <c r="B309" s="48" t="s">
        <v>161</v>
      </c>
      <c r="C309" s="48" t="s">
        <v>435</v>
      </c>
      <c r="D309" s="48"/>
      <c r="E309" s="24">
        <f>E310</f>
        <v>0</v>
      </c>
      <c r="F309" s="24">
        <f>F310</f>
        <v>50</v>
      </c>
      <c r="G309" s="24">
        <f>G310</f>
        <v>50</v>
      </c>
      <c r="H309" s="140"/>
      <c r="I309" s="151"/>
      <c r="J309" s="203"/>
      <c r="K309" s="203"/>
    </row>
    <row r="310" spans="1:11" ht="47.25">
      <c r="A310" s="26" t="s">
        <v>16</v>
      </c>
      <c r="B310" s="48" t="s">
        <v>161</v>
      </c>
      <c r="C310" s="48" t="s">
        <v>435</v>
      </c>
      <c r="D310" s="48" t="s">
        <v>17</v>
      </c>
      <c r="E310" s="24">
        <v>0</v>
      </c>
      <c r="F310" s="24">
        <v>50</v>
      </c>
      <c r="G310" s="24">
        <f>E310+F310</f>
        <v>50</v>
      </c>
      <c r="H310" s="140"/>
      <c r="I310" s="151"/>
      <c r="J310" s="203"/>
      <c r="K310" s="203"/>
    </row>
    <row r="311" spans="1:11" ht="31.5">
      <c r="A311" s="26" t="s">
        <v>360</v>
      </c>
      <c r="B311" s="48" t="s">
        <v>161</v>
      </c>
      <c r="C311" s="48" t="s">
        <v>436</v>
      </c>
      <c r="D311" s="48"/>
      <c r="E311" s="24">
        <f>E312</f>
        <v>0</v>
      </c>
      <c r="F311" s="24">
        <f>F312</f>
        <v>50</v>
      </c>
      <c r="G311" s="24">
        <f>G312</f>
        <v>50</v>
      </c>
      <c r="H311" s="140"/>
      <c r="I311" s="151"/>
      <c r="J311" s="203"/>
      <c r="K311" s="203"/>
    </row>
    <row r="312" spans="1:11" ht="47.25">
      <c r="A312" s="26" t="s">
        <v>16</v>
      </c>
      <c r="B312" s="48" t="s">
        <v>161</v>
      </c>
      <c r="C312" s="48" t="s">
        <v>436</v>
      </c>
      <c r="D312" s="48" t="s">
        <v>17</v>
      </c>
      <c r="E312" s="24">
        <v>0</v>
      </c>
      <c r="F312" s="24">
        <v>50</v>
      </c>
      <c r="G312" s="24">
        <f>E312+F312</f>
        <v>50</v>
      </c>
      <c r="H312" s="140"/>
      <c r="I312" s="151"/>
      <c r="J312" s="203"/>
      <c r="K312" s="203"/>
    </row>
    <row r="313" spans="1:11" ht="31.5">
      <c r="A313" s="46" t="s">
        <v>360</v>
      </c>
      <c r="B313" s="48" t="s">
        <v>161</v>
      </c>
      <c r="C313" s="48" t="s">
        <v>358</v>
      </c>
      <c r="D313" s="48"/>
      <c r="E313" s="24">
        <f>E314</f>
        <v>149.4</v>
      </c>
      <c r="F313" s="24">
        <f>F314</f>
        <v>-50</v>
      </c>
      <c r="G313" s="24">
        <f>G314</f>
        <v>99.4</v>
      </c>
      <c r="I313" s="151"/>
      <c r="J313" s="203"/>
      <c r="K313" s="203"/>
    </row>
    <row r="314" spans="1:11" ht="47.25">
      <c r="A314" s="90" t="s">
        <v>16</v>
      </c>
      <c r="B314" s="48" t="s">
        <v>161</v>
      </c>
      <c r="C314" s="48" t="s">
        <v>358</v>
      </c>
      <c r="D314" s="48" t="s">
        <v>17</v>
      </c>
      <c r="E314" s="24">
        <v>149.4</v>
      </c>
      <c r="F314" s="24">
        <v>-50</v>
      </c>
      <c r="G314" s="24">
        <f>E314+F314</f>
        <v>99.4</v>
      </c>
      <c r="I314" s="151"/>
      <c r="J314" s="203"/>
      <c r="K314" s="203"/>
    </row>
    <row r="315" spans="1:11" ht="31.5">
      <c r="A315" s="46" t="s">
        <v>361</v>
      </c>
      <c r="B315" s="48" t="s">
        <v>161</v>
      </c>
      <c r="C315" s="48" t="s">
        <v>359</v>
      </c>
      <c r="D315" s="48"/>
      <c r="E315" s="24">
        <f>E316</f>
        <v>100.5</v>
      </c>
      <c r="F315" s="24">
        <f>F316</f>
        <v>0</v>
      </c>
      <c r="G315" s="24">
        <f>G316</f>
        <v>100.5</v>
      </c>
      <c r="I315" s="151"/>
      <c r="J315" s="203"/>
      <c r="K315" s="203"/>
    </row>
    <row r="316" spans="1:11" ht="47.25">
      <c r="A316" s="90" t="s">
        <v>16</v>
      </c>
      <c r="B316" s="48" t="s">
        <v>161</v>
      </c>
      <c r="C316" s="48" t="s">
        <v>359</v>
      </c>
      <c r="D316" s="48" t="s">
        <v>17</v>
      </c>
      <c r="E316" s="24">
        <v>100.5</v>
      </c>
      <c r="F316" s="24"/>
      <c r="G316" s="24">
        <f>E316+F316</f>
        <v>100.5</v>
      </c>
      <c r="I316" s="151"/>
      <c r="J316" s="203"/>
      <c r="K316" s="203"/>
    </row>
    <row r="317" spans="1:11" ht="31.5">
      <c r="A317" s="46" t="s">
        <v>79</v>
      </c>
      <c r="B317" s="48" t="s">
        <v>161</v>
      </c>
      <c r="C317" s="48" t="s">
        <v>253</v>
      </c>
      <c r="D317" s="48"/>
      <c r="E317" s="49">
        <f>E318</f>
        <v>43860.4</v>
      </c>
      <c r="F317" s="49">
        <f>F318</f>
        <v>809.6999999999999</v>
      </c>
      <c r="G317" s="49">
        <f>G318</f>
        <v>44670.1</v>
      </c>
      <c r="H317" s="140"/>
      <c r="J317" s="203"/>
      <c r="K317" s="203"/>
    </row>
    <row r="318" spans="1:11" ht="47.25">
      <c r="A318" s="90" t="s">
        <v>16</v>
      </c>
      <c r="B318" s="48" t="s">
        <v>161</v>
      </c>
      <c r="C318" s="48" t="s">
        <v>253</v>
      </c>
      <c r="D318" s="48" t="s">
        <v>17</v>
      </c>
      <c r="E318" s="49">
        <v>43860.4</v>
      </c>
      <c r="F318" s="49">
        <f>257.7+460.9+91+0.1</f>
        <v>809.6999999999999</v>
      </c>
      <c r="G318" s="49">
        <f>E318+F318</f>
        <v>44670.1</v>
      </c>
      <c r="H318" s="153"/>
      <c r="J318" s="203"/>
      <c r="K318" s="203"/>
    </row>
    <row r="319" spans="1:11" ht="47.25">
      <c r="A319" s="46" t="s">
        <v>78</v>
      </c>
      <c r="B319" s="48" t="s">
        <v>161</v>
      </c>
      <c r="C319" s="48" t="s">
        <v>254</v>
      </c>
      <c r="D319" s="48"/>
      <c r="E319" s="49">
        <f>E320</f>
        <v>21710.4</v>
      </c>
      <c r="F319" s="49">
        <f>F320</f>
        <v>261.6</v>
      </c>
      <c r="G319" s="49">
        <f>G320</f>
        <v>21972</v>
      </c>
      <c r="I319" s="154"/>
      <c r="J319" s="203"/>
      <c r="K319" s="203"/>
    </row>
    <row r="320" spans="1:11" ht="47.25">
      <c r="A320" s="169" t="s">
        <v>16</v>
      </c>
      <c r="B320" s="48" t="s">
        <v>161</v>
      </c>
      <c r="C320" s="48" t="s">
        <v>254</v>
      </c>
      <c r="D320" s="48" t="s">
        <v>17</v>
      </c>
      <c r="E320" s="49">
        <v>21710.4</v>
      </c>
      <c r="F320" s="49">
        <v>261.6</v>
      </c>
      <c r="G320" s="49">
        <f>E320+F320</f>
        <v>21972</v>
      </c>
      <c r="J320" s="203"/>
      <c r="K320" s="203"/>
    </row>
    <row r="321" spans="1:11" ht="15.75">
      <c r="A321" s="46" t="s">
        <v>341</v>
      </c>
      <c r="B321" s="48" t="s">
        <v>161</v>
      </c>
      <c r="C321" s="48" t="s">
        <v>342</v>
      </c>
      <c r="D321" s="48"/>
      <c r="E321" s="49">
        <f>E323+E322</f>
        <v>20</v>
      </c>
      <c r="F321" s="49">
        <f>F323+F322</f>
        <v>0</v>
      </c>
      <c r="G321" s="49">
        <f>G323+G322</f>
        <v>20</v>
      </c>
      <c r="I321" s="155"/>
      <c r="J321" s="203"/>
      <c r="K321" s="203"/>
    </row>
    <row r="322" spans="1:11" ht="31.5">
      <c r="A322" s="65" t="s">
        <v>19</v>
      </c>
      <c r="B322" s="48" t="s">
        <v>161</v>
      </c>
      <c r="C322" s="48" t="s">
        <v>342</v>
      </c>
      <c r="D322" s="48" t="s">
        <v>14</v>
      </c>
      <c r="E322" s="49">
        <v>5</v>
      </c>
      <c r="F322" s="49">
        <v>0</v>
      </c>
      <c r="G322" s="49">
        <f>E322+F322</f>
        <v>5</v>
      </c>
      <c r="I322" s="155"/>
      <c r="J322" s="203"/>
      <c r="K322" s="203"/>
    </row>
    <row r="323" spans="1:11" ht="31.5">
      <c r="A323" s="90" t="s">
        <v>40</v>
      </c>
      <c r="B323" s="48" t="s">
        <v>161</v>
      </c>
      <c r="C323" s="48" t="s">
        <v>342</v>
      </c>
      <c r="D323" s="48" t="s">
        <v>23</v>
      </c>
      <c r="E323" s="49">
        <v>15</v>
      </c>
      <c r="F323" s="49">
        <v>0</v>
      </c>
      <c r="G323" s="49">
        <f>E323+F323</f>
        <v>15</v>
      </c>
      <c r="J323" s="203"/>
      <c r="K323" s="203"/>
    </row>
    <row r="324" spans="1:11" ht="15.75">
      <c r="A324" s="46" t="s">
        <v>32</v>
      </c>
      <c r="B324" s="48" t="s">
        <v>161</v>
      </c>
      <c r="C324" s="48" t="s">
        <v>255</v>
      </c>
      <c r="D324" s="48"/>
      <c r="E324" s="49">
        <f>E326+E325+E327</f>
        <v>7388.099999999999</v>
      </c>
      <c r="F324" s="49">
        <f>F326+F325+F327</f>
        <v>-318.1</v>
      </c>
      <c r="G324" s="49">
        <f>G326+G325+G327</f>
        <v>7069.999999999999</v>
      </c>
      <c r="H324" s="156"/>
      <c r="J324" s="203"/>
      <c r="K324" s="203"/>
    </row>
    <row r="325" spans="1:11" ht="78.75">
      <c r="A325" s="26" t="s">
        <v>21</v>
      </c>
      <c r="B325" s="48" t="s">
        <v>161</v>
      </c>
      <c r="C325" s="48" t="s">
        <v>255</v>
      </c>
      <c r="D325" s="48" t="s">
        <v>22</v>
      </c>
      <c r="E325" s="49">
        <v>6401.4</v>
      </c>
      <c r="F325" s="49">
        <v>-318.1</v>
      </c>
      <c r="G325" s="49">
        <f>E325+F325</f>
        <v>6083.299999999999</v>
      </c>
      <c r="H325" s="156"/>
      <c r="J325" s="203"/>
      <c r="K325" s="203"/>
    </row>
    <row r="326" spans="1:11" ht="31.5">
      <c r="A326" s="65" t="s">
        <v>19</v>
      </c>
      <c r="B326" s="48" t="s">
        <v>161</v>
      </c>
      <c r="C326" s="48" t="s">
        <v>255</v>
      </c>
      <c r="D326" s="48" t="s">
        <v>14</v>
      </c>
      <c r="E326" s="49">
        <v>929.2</v>
      </c>
      <c r="F326" s="49">
        <v>0</v>
      </c>
      <c r="G326" s="49">
        <f>E326+F326</f>
        <v>929.2</v>
      </c>
      <c r="J326" s="203"/>
      <c r="K326" s="203"/>
    </row>
    <row r="327" spans="1:11" ht="15.75">
      <c r="A327" s="65" t="s">
        <v>15</v>
      </c>
      <c r="B327" s="48" t="s">
        <v>161</v>
      </c>
      <c r="C327" s="48" t="s">
        <v>255</v>
      </c>
      <c r="D327" s="48" t="s">
        <v>18</v>
      </c>
      <c r="E327" s="49">
        <v>57.5</v>
      </c>
      <c r="F327" s="49">
        <v>0</v>
      </c>
      <c r="G327" s="49">
        <f>E327+F327</f>
        <v>57.5</v>
      </c>
      <c r="J327" s="203"/>
      <c r="K327" s="203"/>
    </row>
    <row r="328" spans="1:11" ht="31.5">
      <c r="A328" s="46" t="s">
        <v>76</v>
      </c>
      <c r="B328" s="48" t="s">
        <v>161</v>
      </c>
      <c r="C328" s="48" t="s">
        <v>256</v>
      </c>
      <c r="D328" s="48"/>
      <c r="E328" s="49">
        <f>E329+E330+E332+E331</f>
        <v>23331</v>
      </c>
      <c r="F328" s="49">
        <f>F329+F330+F332+F331</f>
        <v>1569.8999999999999</v>
      </c>
      <c r="G328" s="49">
        <f>G329+G330+G332+G331</f>
        <v>24900.899999999998</v>
      </c>
      <c r="H328" s="153"/>
      <c r="J328" s="203"/>
      <c r="K328" s="203"/>
    </row>
    <row r="329" spans="1:11" ht="78.75">
      <c r="A329" s="26" t="s">
        <v>21</v>
      </c>
      <c r="B329" s="48" t="s">
        <v>161</v>
      </c>
      <c r="C329" s="48" t="s">
        <v>256</v>
      </c>
      <c r="D329" s="48" t="s">
        <v>22</v>
      </c>
      <c r="E329" s="49">
        <v>21909.8</v>
      </c>
      <c r="F329" s="49">
        <f>-200.1+10.8+493.2+1076.7</f>
        <v>1380.6</v>
      </c>
      <c r="G329" s="49">
        <f>E329+F329</f>
        <v>23290.399999999998</v>
      </c>
      <c r="H329" s="153"/>
      <c r="J329" s="203"/>
      <c r="K329" s="203"/>
    </row>
    <row r="330" spans="1:11" ht="31.5">
      <c r="A330" s="65" t="s">
        <v>19</v>
      </c>
      <c r="B330" s="48" t="s">
        <v>161</v>
      </c>
      <c r="C330" s="48" t="s">
        <v>256</v>
      </c>
      <c r="D330" s="48" t="s">
        <v>14</v>
      </c>
      <c r="E330" s="49">
        <v>1218.1</v>
      </c>
      <c r="F330" s="49">
        <f>2.7-12.3</f>
        <v>-9.600000000000001</v>
      </c>
      <c r="G330" s="49">
        <f>E330+F330</f>
        <v>1208.5</v>
      </c>
      <c r="H330" s="153"/>
      <c r="J330" s="203"/>
      <c r="K330" s="203"/>
    </row>
    <row r="331" spans="1:11" ht="31.5">
      <c r="A331" s="26" t="s">
        <v>40</v>
      </c>
      <c r="B331" s="48" t="s">
        <v>161</v>
      </c>
      <c r="C331" s="48" t="s">
        <v>256</v>
      </c>
      <c r="D331" s="48" t="s">
        <v>23</v>
      </c>
      <c r="E331" s="49">
        <v>186.2</v>
      </c>
      <c r="F331" s="49">
        <v>-31.9</v>
      </c>
      <c r="G331" s="49">
        <f>E331+F331</f>
        <v>154.29999999999998</v>
      </c>
      <c r="H331" s="153"/>
      <c r="J331" s="203"/>
      <c r="K331" s="203"/>
    </row>
    <row r="332" spans="1:11" ht="15.75">
      <c r="A332" s="65" t="s">
        <v>15</v>
      </c>
      <c r="B332" s="48" t="s">
        <v>161</v>
      </c>
      <c r="C332" s="48" t="s">
        <v>256</v>
      </c>
      <c r="D332" s="48" t="s">
        <v>18</v>
      </c>
      <c r="E332" s="49">
        <v>16.9</v>
      </c>
      <c r="F332" s="49">
        <f>229.3+1.5</f>
        <v>230.8</v>
      </c>
      <c r="G332" s="49">
        <f>E332+F332</f>
        <v>247.70000000000002</v>
      </c>
      <c r="H332" s="153"/>
      <c r="J332" s="203"/>
      <c r="K332" s="203"/>
    </row>
    <row r="333" spans="1:11" ht="15.75">
      <c r="A333" s="108" t="s">
        <v>45</v>
      </c>
      <c r="B333" s="110" t="s">
        <v>162</v>
      </c>
      <c r="C333" s="110" t="s">
        <v>195</v>
      </c>
      <c r="D333" s="110"/>
      <c r="E333" s="111">
        <f>E334</f>
        <v>1072.3</v>
      </c>
      <c r="F333" s="111">
        <f>F334</f>
        <v>0</v>
      </c>
      <c r="G333" s="111">
        <f>G334</f>
        <v>1072.3</v>
      </c>
      <c r="J333" s="203"/>
      <c r="K333" s="203"/>
    </row>
    <row r="334" spans="1:11" ht="31.5">
      <c r="A334" s="52" t="s">
        <v>74</v>
      </c>
      <c r="B334" s="48" t="s">
        <v>161</v>
      </c>
      <c r="C334" s="48" t="s">
        <v>209</v>
      </c>
      <c r="D334" s="48"/>
      <c r="E334" s="49">
        <f>E335+E338</f>
        <v>1072.3</v>
      </c>
      <c r="F334" s="49">
        <f>F335+F338</f>
        <v>0</v>
      </c>
      <c r="G334" s="49">
        <f>G335+G338</f>
        <v>1072.3</v>
      </c>
      <c r="J334" s="203"/>
      <c r="K334" s="203"/>
    </row>
    <row r="335" spans="1:11" ht="141.75">
      <c r="A335" s="55" t="s">
        <v>163</v>
      </c>
      <c r="B335" s="48" t="s">
        <v>161</v>
      </c>
      <c r="C335" s="48" t="s">
        <v>210</v>
      </c>
      <c r="D335" s="48"/>
      <c r="E335" s="49">
        <f>E337+E336</f>
        <v>1072.3</v>
      </c>
      <c r="F335" s="49">
        <f>F337+F336</f>
        <v>-883.1</v>
      </c>
      <c r="G335" s="49">
        <f>G337+G336</f>
        <v>189.2</v>
      </c>
      <c r="J335" s="203"/>
      <c r="K335" s="203"/>
    </row>
    <row r="336" spans="1:11" ht="31.5">
      <c r="A336" s="52" t="s">
        <v>40</v>
      </c>
      <c r="B336" s="48" t="s">
        <v>161</v>
      </c>
      <c r="C336" s="48" t="s">
        <v>210</v>
      </c>
      <c r="D336" s="48" t="s">
        <v>23</v>
      </c>
      <c r="E336" s="49">
        <v>122.3</v>
      </c>
      <c r="F336" s="49">
        <v>0</v>
      </c>
      <c r="G336" s="49">
        <f>E336+F336</f>
        <v>122.3</v>
      </c>
      <c r="J336" s="203"/>
      <c r="K336" s="203"/>
    </row>
    <row r="337" spans="1:11" ht="47.25">
      <c r="A337" s="187" t="s">
        <v>16</v>
      </c>
      <c r="B337" s="188" t="s">
        <v>161</v>
      </c>
      <c r="C337" s="188" t="s">
        <v>210</v>
      </c>
      <c r="D337" s="188" t="s">
        <v>17</v>
      </c>
      <c r="E337" s="189">
        <v>950</v>
      </c>
      <c r="F337" s="49">
        <v>-883.1</v>
      </c>
      <c r="G337" s="49">
        <f>E337+F337</f>
        <v>66.89999999999998</v>
      </c>
      <c r="J337" s="203"/>
      <c r="K337" s="203"/>
    </row>
    <row r="338" spans="1:11" ht="78.75">
      <c r="A338" s="53" t="s">
        <v>416</v>
      </c>
      <c r="B338" s="48" t="s">
        <v>161</v>
      </c>
      <c r="C338" s="48" t="s">
        <v>417</v>
      </c>
      <c r="D338" s="48"/>
      <c r="E338" s="49">
        <v>0</v>
      </c>
      <c r="F338" s="49">
        <f>F339</f>
        <v>883.1</v>
      </c>
      <c r="G338" s="49">
        <f>E338+F338</f>
        <v>883.1</v>
      </c>
      <c r="J338" s="203"/>
      <c r="K338" s="203"/>
    </row>
    <row r="339" spans="1:11" ht="47.25">
      <c r="A339" s="53" t="s">
        <v>16</v>
      </c>
      <c r="B339" s="48" t="s">
        <v>161</v>
      </c>
      <c r="C339" s="188" t="s">
        <v>417</v>
      </c>
      <c r="D339" s="48" t="s">
        <v>17</v>
      </c>
      <c r="E339" s="49">
        <v>0</v>
      </c>
      <c r="F339" s="49">
        <v>883.1</v>
      </c>
      <c r="G339" s="49">
        <f>E339+F339</f>
        <v>883.1</v>
      </c>
      <c r="J339" s="203"/>
      <c r="K339" s="203"/>
    </row>
    <row r="340" spans="1:11" ht="47.25">
      <c r="A340" s="37" t="s">
        <v>164</v>
      </c>
      <c r="B340" s="38" t="s">
        <v>165</v>
      </c>
      <c r="C340" s="114"/>
      <c r="D340" s="128"/>
      <c r="E340" s="36">
        <f>E341+E353</f>
        <v>157335.69999999998</v>
      </c>
      <c r="F340" s="36">
        <f>F341+F353</f>
        <v>66971.8</v>
      </c>
      <c r="G340" s="36">
        <f>G341+G353</f>
        <v>224307.5</v>
      </c>
      <c r="J340" s="203"/>
      <c r="K340" s="203"/>
    </row>
    <row r="341" spans="1:11" ht="47.25">
      <c r="A341" s="115" t="s">
        <v>104</v>
      </c>
      <c r="B341" s="110" t="s">
        <v>165</v>
      </c>
      <c r="C341" s="109" t="s">
        <v>319</v>
      </c>
      <c r="D341" s="109" t="s">
        <v>0</v>
      </c>
      <c r="E341" s="116">
        <f>E342+E345</f>
        <v>134891.69999999998</v>
      </c>
      <c r="F341" s="116">
        <f>F342+F345</f>
        <v>66971.8</v>
      </c>
      <c r="G341" s="116">
        <f>G342+G345</f>
        <v>201863.5</v>
      </c>
      <c r="J341" s="203"/>
      <c r="K341" s="203"/>
    </row>
    <row r="342" spans="1:11" ht="47.25">
      <c r="A342" s="12" t="s">
        <v>120</v>
      </c>
      <c r="B342" s="117" t="s">
        <v>165</v>
      </c>
      <c r="C342" s="13" t="s">
        <v>320</v>
      </c>
      <c r="D342" s="13" t="s">
        <v>0</v>
      </c>
      <c r="E342" s="14">
        <f aca="true" t="shared" si="2" ref="E342:G343">E343</f>
        <v>500</v>
      </c>
      <c r="F342" s="14">
        <f t="shared" si="2"/>
        <v>0</v>
      </c>
      <c r="G342" s="14">
        <f t="shared" si="2"/>
        <v>500</v>
      </c>
      <c r="J342" s="203"/>
      <c r="K342" s="203"/>
    </row>
    <row r="343" spans="1:11" ht="31.5">
      <c r="A343" s="27" t="s">
        <v>109</v>
      </c>
      <c r="B343" s="48" t="s">
        <v>165</v>
      </c>
      <c r="C343" s="25" t="s">
        <v>334</v>
      </c>
      <c r="D343" s="25"/>
      <c r="E343" s="24">
        <f t="shared" si="2"/>
        <v>500</v>
      </c>
      <c r="F343" s="24">
        <f t="shared" si="2"/>
        <v>0</v>
      </c>
      <c r="G343" s="24">
        <f t="shared" si="2"/>
        <v>500</v>
      </c>
      <c r="J343" s="203"/>
      <c r="K343" s="203"/>
    </row>
    <row r="344" spans="1:11" ht="31.5">
      <c r="A344" s="62" t="s">
        <v>19</v>
      </c>
      <c r="B344" s="48" t="s">
        <v>165</v>
      </c>
      <c r="C344" s="25" t="s">
        <v>334</v>
      </c>
      <c r="D344" s="25" t="s">
        <v>14</v>
      </c>
      <c r="E344" s="24">
        <v>500</v>
      </c>
      <c r="F344" s="24"/>
      <c r="G344" s="24">
        <f>E344+F344</f>
        <v>500</v>
      </c>
      <c r="J344" s="203"/>
      <c r="K344" s="203"/>
    </row>
    <row r="345" spans="1:11" ht="63">
      <c r="A345" s="12" t="s">
        <v>155</v>
      </c>
      <c r="B345" s="117" t="s">
        <v>165</v>
      </c>
      <c r="C345" s="13" t="s">
        <v>324</v>
      </c>
      <c r="D345" s="13" t="s">
        <v>0</v>
      </c>
      <c r="E345" s="137">
        <f>E346+E348+E350</f>
        <v>134391.69999999998</v>
      </c>
      <c r="F345" s="137">
        <f>F346+F348+F350</f>
        <v>66971.8</v>
      </c>
      <c r="G345" s="137">
        <f>G346+G348+G350</f>
        <v>201363.5</v>
      </c>
      <c r="J345" s="203"/>
      <c r="K345" s="203"/>
    </row>
    <row r="346" spans="1:11" ht="78.75">
      <c r="A346" s="162" t="s">
        <v>367</v>
      </c>
      <c r="B346" s="48" t="s">
        <v>165</v>
      </c>
      <c r="C346" s="48" t="s">
        <v>368</v>
      </c>
      <c r="D346" s="48"/>
      <c r="E346" s="24">
        <f>E347</f>
        <v>87658.5</v>
      </c>
      <c r="F346" s="24">
        <f>F347</f>
        <v>50746.5</v>
      </c>
      <c r="G346" s="24">
        <f>G347</f>
        <v>138405</v>
      </c>
      <c r="J346" s="203"/>
      <c r="K346" s="203"/>
    </row>
    <row r="347" spans="1:11" ht="15.75">
      <c r="A347" s="26" t="s">
        <v>15</v>
      </c>
      <c r="B347" s="48" t="s">
        <v>165</v>
      </c>
      <c r="C347" s="48" t="s">
        <v>368</v>
      </c>
      <c r="D347" s="48" t="s">
        <v>18</v>
      </c>
      <c r="E347" s="24">
        <v>87658.5</v>
      </c>
      <c r="F347" s="24">
        <f>15602.3+35144.2</f>
        <v>50746.5</v>
      </c>
      <c r="G347" s="24">
        <f>E347+F347</f>
        <v>138405</v>
      </c>
      <c r="J347" s="203"/>
      <c r="K347" s="203"/>
    </row>
    <row r="348" spans="1:11" ht="78.75">
      <c r="A348" s="162" t="s">
        <v>369</v>
      </c>
      <c r="B348" s="48" t="s">
        <v>165</v>
      </c>
      <c r="C348" s="48" t="s">
        <v>344</v>
      </c>
      <c r="D348" s="48"/>
      <c r="E348" s="24">
        <f>E349</f>
        <v>35001.4</v>
      </c>
      <c r="F348" s="24">
        <f>F349</f>
        <v>11912.5</v>
      </c>
      <c r="G348" s="24">
        <f>G349</f>
        <v>46913.9</v>
      </c>
      <c r="J348" s="203"/>
      <c r="K348" s="203"/>
    </row>
    <row r="349" spans="1:11" ht="15.75">
      <c r="A349" s="26" t="s">
        <v>15</v>
      </c>
      <c r="B349" s="48" t="s">
        <v>165</v>
      </c>
      <c r="C349" s="48" t="s">
        <v>344</v>
      </c>
      <c r="D349" s="48" t="s">
        <v>18</v>
      </c>
      <c r="E349" s="24">
        <v>35001.4</v>
      </c>
      <c r="F349" s="24">
        <v>11912.5</v>
      </c>
      <c r="G349" s="24">
        <f>E349+F349</f>
        <v>46913.9</v>
      </c>
      <c r="J349" s="203"/>
      <c r="K349" s="203"/>
    </row>
    <row r="350" spans="1:11" ht="78.75">
      <c r="A350" s="26" t="s">
        <v>343</v>
      </c>
      <c r="B350" s="48" t="s">
        <v>165</v>
      </c>
      <c r="C350" s="48" t="s">
        <v>362</v>
      </c>
      <c r="D350" s="48"/>
      <c r="E350" s="24">
        <f>E351+E352</f>
        <v>11731.8</v>
      </c>
      <c r="F350" s="24">
        <f>F351+F352</f>
        <v>4312.8</v>
      </c>
      <c r="G350" s="24">
        <f>G351+G352</f>
        <v>16044.599999999999</v>
      </c>
      <c r="J350" s="203"/>
      <c r="K350" s="203"/>
    </row>
    <row r="351" spans="1:11" ht="31.5">
      <c r="A351" s="26" t="s">
        <v>19</v>
      </c>
      <c r="B351" s="48" t="s">
        <v>165</v>
      </c>
      <c r="C351" s="48" t="s">
        <v>362</v>
      </c>
      <c r="D351" s="48" t="s">
        <v>14</v>
      </c>
      <c r="E351" s="24">
        <v>200</v>
      </c>
      <c r="F351" s="24">
        <v>120</v>
      </c>
      <c r="G351" s="24">
        <f>E351+F351</f>
        <v>320</v>
      </c>
      <c r="J351" s="203"/>
      <c r="K351" s="203"/>
    </row>
    <row r="352" spans="1:11" ht="15.75">
      <c r="A352" s="26" t="s">
        <v>15</v>
      </c>
      <c r="B352" s="48" t="s">
        <v>165</v>
      </c>
      <c r="C352" s="48" t="s">
        <v>362</v>
      </c>
      <c r="D352" s="48" t="s">
        <v>18</v>
      </c>
      <c r="E352" s="24">
        <v>11531.8</v>
      </c>
      <c r="F352" s="24">
        <f>-120+4312.8</f>
        <v>4192.8</v>
      </c>
      <c r="G352" s="24">
        <f>E352+F352</f>
        <v>15724.599999999999</v>
      </c>
      <c r="J352" s="203"/>
      <c r="K352" s="203"/>
    </row>
    <row r="353" spans="1:11" ht="47.25">
      <c r="A353" s="115" t="s">
        <v>129</v>
      </c>
      <c r="B353" s="110" t="s">
        <v>165</v>
      </c>
      <c r="C353" s="109" t="s">
        <v>282</v>
      </c>
      <c r="D353" s="109" t="s">
        <v>0</v>
      </c>
      <c r="E353" s="116">
        <f>E354</f>
        <v>22444</v>
      </c>
      <c r="F353" s="116">
        <f>F354</f>
        <v>0</v>
      </c>
      <c r="G353" s="116">
        <f>G354</f>
        <v>22444</v>
      </c>
      <c r="J353" s="203"/>
      <c r="K353" s="203"/>
    </row>
    <row r="354" spans="1:11" ht="31.5">
      <c r="A354" s="12" t="s">
        <v>131</v>
      </c>
      <c r="B354" s="117" t="s">
        <v>165</v>
      </c>
      <c r="C354" s="13" t="s">
        <v>285</v>
      </c>
      <c r="D354" s="13" t="s">
        <v>0</v>
      </c>
      <c r="E354" s="14">
        <f>E355+E357+E359+E363</f>
        <v>22444</v>
      </c>
      <c r="F354" s="14">
        <f>F355+F357+F359+F363</f>
        <v>0</v>
      </c>
      <c r="G354" s="14">
        <f>G355+G357+G359+G363</f>
        <v>22444</v>
      </c>
      <c r="J354" s="203"/>
      <c r="K354" s="203"/>
    </row>
    <row r="355" spans="1:11" ht="63">
      <c r="A355" s="64" t="s">
        <v>92</v>
      </c>
      <c r="B355" s="48" t="s">
        <v>165</v>
      </c>
      <c r="C355" s="48" t="s">
        <v>286</v>
      </c>
      <c r="D355" s="25"/>
      <c r="E355" s="24">
        <f>E356</f>
        <v>3400</v>
      </c>
      <c r="F355" s="24">
        <f>F356</f>
        <v>0</v>
      </c>
      <c r="G355" s="24">
        <f>G356</f>
        <v>3400</v>
      </c>
      <c r="J355" s="203"/>
      <c r="K355" s="203"/>
    </row>
    <row r="356" spans="1:11" ht="31.5">
      <c r="A356" s="51" t="s">
        <v>19</v>
      </c>
      <c r="B356" s="48" t="s">
        <v>165</v>
      </c>
      <c r="C356" s="48" t="s">
        <v>286</v>
      </c>
      <c r="D356" s="48" t="s">
        <v>14</v>
      </c>
      <c r="E356" s="24">
        <v>3400</v>
      </c>
      <c r="F356" s="24"/>
      <c r="G356" s="24">
        <f>E356+F356</f>
        <v>3400</v>
      </c>
      <c r="J356" s="203"/>
      <c r="K356" s="203"/>
    </row>
    <row r="357" spans="1:11" ht="31.5">
      <c r="A357" s="64" t="s">
        <v>24</v>
      </c>
      <c r="B357" s="48" t="s">
        <v>165</v>
      </c>
      <c r="C357" s="48" t="s">
        <v>287</v>
      </c>
      <c r="D357" s="25"/>
      <c r="E357" s="24">
        <f>E358</f>
        <v>300</v>
      </c>
      <c r="F357" s="24">
        <f>F358</f>
        <v>0</v>
      </c>
      <c r="G357" s="24">
        <f>G358</f>
        <v>300</v>
      </c>
      <c r="J357" s="203"/>
      <c r="K357" s="203"/>
    </row>
    <row r="358" spans="1:11" ht="31.5">
      <c r="A358" s="51" t="s">
        <v>19</v>
      </c>
      <c r="B358" s="48" t="s">
        <v>165</v>
      </c>
      <c r="C358" s="48" t="s">
        <v>287</v>
      </c>
      <c r="D358" s="48" t="s">
        <v>14</v>
      </c>
      <c r="E358" s="24">
        <v>300</v>
      </c>
      <c r="F358" s="24"/>
      <c r="G358" s="24">
        <f>E358+F358</f>
        <v>300</v>
      </c>
      <c r="J358" s="203"/>
      <c r="K358" s="203"/>
    </row>
    <row r="359" spans="1:11" ht="31.5">
      <c r="A359" s="64" t="s">
        <v>20</v>
      </c>
      <c r="B359" s="48" t="s">
        <v>165</v>
      </c>
      <c r="C359" s="48" t="s">
        <v>288</v>
      </c>
      <c r="D359" s="25"/>
      <c r="E359" s="24">
        <f>SUM(E360:E362)</f>
        <v>14359.1</v>
      </c>
      <c r="F359" s="24">
        <f>SUM(F360:F362)</f>
        <v>0</v>
      </c>
      <c r="G359" s="24">
        <f>SUM(G360:G362)</f>
        <v>14359.1</v>
      </c>
      <c r="J359" s="203"/>
      <c r="K359" s="203"/>
    </row>
    <row r="360" spans="1:11" ht="78.75">
      <c r="A360" s="63" t="s">
        <v>21</v>
      </c>
      <c r="B360" s="48" t="s">
        <v>165</v>
      </c>
      <c r="C360" s="48" t="s">
        <v>288</v>
      </c>
      <c r="D360" s="48" t="s">
        <v>22</v>
      </c>
      <c r="E360" s="24">
        <v>12354.6</v>
      </c>
      <c r="F360" s="24"/>
      <c r="G360" s="24">
        <f>E360+F360</f>
        <v>12354.6</v>
      </c>
      <c r="J360" s="203"/>
      <c r="K360" s="203"/>
    </row>
    <row r="361" spans="1:11" ht="31.5">
      <c r="A361" s="51" t="s">
        <v>19</v>
      </c>
      <c r="B361" s="48" t="s">
        <v>165</v>
      </c>
      <c r="C361" s="48" t="s">
        <v>288</v>
      </c>
      <c r="D361" s="48" t="s">
        <v>14</v>
      </c>
      <c r="E361" s="24">
        <v>1989.5</v>
      </c>
      <c r="F361" s="24"/>
      <c r="G361" s="24">
        <f>E361+F361</f>
        <v>1989.5</v>
      </c>
      <c r="J361" s="203"/>
      <c r="K361" s="203"/>
    </row>
    <row r="362" spans="1:11" ht="15.75">
      <c r="A362" s="26" t="s">
        <v>15</v>
      </c>
      <c r="B362" s="48" t="s">
        <v>165</v>
      </c>
      <c r="C362" s="48" t="s">
        <v>288</v>
      </c>
      <c r="D362" s="48" t="s">
        <v>18</v>
      </c>
      <c r="E362" s="24">
        <v>15</v>
      </c>
      <c r="F362" s="24"/>
      <c r="G362" s="24">
        <f>E362+F362</f>
        <v>15</v>
      </c>
      <c r="J362" s="203"/>
      <c r="K362" s="203"/>
    </row>
    <row r="363" spans="1:11" ht="31.5">
      <c r="A363" s="64" t="s">
        <v>25</v>
      </c>
      <c r="B363" s="48" t="s">
        <v>165</v>
      </c>
      <c r="C363" s="48" t="s">
        <v>289</v>
      </c>
      <c r="D363" s="25"/>
      <c r="E363" s="24">
        <f>E365+E366+E364</f>
        <v>4384.9</v>
      </c>
      <c r="F363" s="24">
        <f>F365+F366+F364</f>
        <v>0</v>
      </c>
      <c r="G363" s="24">
        <f>G365+G366+G364</f>
        <v>4384.900000000001</v>
      </c>
      <c r="J363" s="203"/>
      <c r="K363" s="203"/>
    </row>
    <row r="364" spans="1:11" ht="78.75">
      <c r="A364" s="63" t="s">
        <v>21</v>
      </c>
      <c r="B364" s="48" t="s">
        <v>165</v>
      </c>
      <c r="C364" s="48" t="s">
        <v>289</v>
      </c>
      <c r="D364" s="25" t="s">
        <v>22</v>
      </c>
      <c r="E364" s="24"/>
      <c r="F364" s="24">
        <v>242.1</v>
      </c>
      <c r="G364" s="24">
        <f>E364+F364</f>
        <v>242.1</v>
      </c>
      <c r="J364" s="203"/>
      <c r="K364" s="203"/>
    </row>
    <row r="365" spans="1:11" ht="31.5">
      <c r="A365" s="51" t="s">
        <v>19</v>
      </c>
      <c r="B365" s="48" t="s">
        <v>165</v>
      </c>
      <c r="C365" s="48" t="s">
        <v>289</v>
      </c>
      <c r="D365" s="48" t="s">
        <v>14</v>
      </c>
      <c r="E365" s="24">
        <v>2684.6</v>
      </c>
      <c r="F365" s="24">
        <v>-242.1</v>
      </c>
      <c r="G365" s="24">
        <f>E365+F365</f>
        <v>2442.5</v>
      </c>
      <c r="J365" s="203"/>
      <c r="K365" s="203"/>
    </row>
    <row r="366" spans="1:11" ht="15.75">
      <c r="A366" s="88" t="s">
        <v>15</v>
      </c>
      <c r="B366" s="48" t="s">
        <v>165</v>
      </c>
      <c r="C366" s="48" t="s">
        <v>289</v>
      </c>
      <c r="D366" s="48" t="s">
        <v>18</v>
      </c>
      <c r="E366" s="24">
        <v>1700.3</v>
      </c>
      <c r="F366" s="24"/>
      <c r="G366" s="24">
        <f>E366+F366</f>
        <v>1700.3</v>
      </c>
      <c r="H366" s="152"/>
      <c r="J366" s="203"/>
      <c r="K366" s="203"/>
    </row>
    <row r="367" spans="1:9" ht="31.5">
      <c r="A367" s="37" t="s">
        <v>166</v>
      </c>
      <c r="B367" s="38" t="s">
        <v>167</v>
      </c>
      <c r="C367" s="129"/>
      <c r="D367" s="129"/>
      <c r="E367" s="36">
        <f>E368+E438+E434</f>
        <v>1061737.3</v>
      </c>
      <c r="F367" s="36">
        <f>F368+F438+F434</f>
        <v>4263.5</v>
      </c>
      <c r="G367" s="36">
        <f>G368+G438+G434</f>
        <v>1066000.7999999998</v>
      </c>
      <c r="H367" s="140"/>
      <c r="I367" s="153"/>
    </row>
    <row r="368" spans="1:7" ht="31.5">
      <c r="A368" s="115" t="s">
        <v>124</v>
      </c>
      <c r="B368" s="110" t="s">
        <v>167</v>
      </c>
      <c r="C368" s="109" t="s">
        <v>213</v>
      </c>
      <c r="D368" s="109" t="s">
        <v>0</v>
      </c>
      <c r="E368" s="116">
        <f>E369+E387+E410+E419+E425</f>
        <v>1056617.1</v>
      </c>
      <c r="F368" s="116">
        <f>F369+F387+F410+F419+F425</f>
        <v>4263.5</v>
      </c>
      <c r="G368" s="116">
        <f>G369+G387+G410+G419+G425</f>
        <v>1060880.5999999999</v>
      </c>
    </row>
    <row r="369" spans="1:7" ht="31.5">
      <c r="A369" s="12" t="s">
        <v>168</v>
      </c>
      <c r="B369" s="130" t="s">
        <v>167</v>
      </c>
      <c r="C369" s="13" t="s">
        <v>214</v>
      </c>
      <c r="D369" s="13" t="s">
        <v>0</v>
      </c>
      <c r="E369" s="14">
        <f>E370+E380+E374+E383+E378+E372+E376+E385</f>
        <v>399433.30000000005</v>
      </c>
      <c r="F369" s="14">
        <f>F370+F380+F374+F383+F378+F372+F376+F385</f>
        <v>1614.8</v>
      </c>
      <c r="G369" s="14">
        <f>G370+G380+G374+G383+G378+G372+G376+G385</f>
        <v>401048.1</v>
      </c>
    </row>
    <row r="370" spans="1:9" ht="31.5">
      <c r="A370" s="46" t="s">
        <v>38</v>
      </c>
      <c r="B370" s="48" t="s">
        <v>167</v>
      </c>
      <c r="C370" s="48" t="s">
        <v>212</v>
      </c>
      <c r="D370" s="48"/>
      <c r="E370" s="49">
        <f>E371</f>
        <v>81266.8</v>
      </c>
      <c r="F370" s="49">
        <f>F371</f>
        <v>0</v>
      </c>
      <c r="G370" s="49">
        <f>G371</f>
        <v>81266.8</v>
      </c>
      <c r="I370" s="157"/>
    </row>
    <row r="371" spans="1:7" ht="47.25">
      <c r="A371" s="46" t="s">
        <v>16</v>
      </c>
      <c r="B371" s="48" t="s">
        <v>167</v>
      </c>
      <c r="C371" s="48" t="s">
        <v>212</v>
      </c>
      <c r="D371" s="48" t="s">
        <v>17</v>
      </c>
      <c r="E371" s="49">
        <v>81266.8</v>
      </c>
      <c r="F371" s="49"/>
      <c r="G371" s="49">
        <f>E371+F371</f>
        <v>81266.8</v>
      </c>
    </row>
    <row r="372" spans="1:7" ht="63">
      <c r="A372" s="46" t="s">
        <v>112</v>
      </c>
      <c r="B372" s="48" t="s">
        <v>167</v>
      </c>
      <c r="C372" s="48" t="s">
        <v>217</v>
      </c>
      <c r="D372" s="48"/>
      <c r="E372" s="49">
        <f>E373</f>
        <v>289543.9</v>
      </c>
      <c r="F372" s="49">
        <f>F373</f>
        <v>0</v>
      </c>
      <c r="G372" s="49">
        <f>G373</f>
        <v>289543.9</v>
      </c>
    </row>
    <row r="373" spans="1:7" ht="47.25">
      <c r="A373" s="46" t="s">
        <v>16</v>
      </c>
      <c r="B373" s="48" t="s">
        <v>167</v>
      </c>
      <c r="C373" s="48" t="s">
        <v>217</v>
      </c>
      <c r="D373" s="48" t="s">
        <v>17</v>
      </c>
      <c r="E373" s="49">
        <v>289543.9</v>
      </c>
      <c r="F373" s="49">
        <v>0</v>
      </c>
      <c r="G373" s="49">
        <f>E373+F373</f>
        <v>289543.9</v>
      </c>
    </row>
    <row r="374" spans="1:9" ht="47.25">
      <c r="A374" s="46" t="s">
        <v>39</v>
      </c>
      <c r="B374" s="32" t="s">
        <v>167</v>
      </c>
      <c r="C374" s="48" t="s">
        <v>215</v>
      </c>
      <c r="D374" s="48"/>
      <c r="E374" s="49">
        <f>E375</f>
        <v>6466.4</v>
      </c>
      <c r="F374" s="49">
        <f>F375</f>
        <v>1562</v>
      </c>
      <c r="G374" s="49">
        <f>G375</f>
        <v>8028.4</v>
      </c>
      <c r="I374" s="157"/>
    </row>
    <row r="375" spans="1:7" ht="47.25">
      <c r="A375" s="46" t="s">
        <v>16</v>
      </c>
      <c r="B375" s="25" t="s">
        <v>167</v>
      </c>
      <c r="C375" s="48" t="s">
        <v>215</v>
      </c>
      <c r="D375" s="48" t="s">
        <v>17</v>
      </c>
      <c r="E375" s="49">
        <v>6466.4</v>
      </c>
      <c r="F375" s="49">
        <f>12+1550</f>
        <v>1562</v>
      </c>
      <c r="G375" s="49">
        <f>E375+F375</f>
        <v>8028.4</v>
      </c>
    </row>
    <row r="376" spans="1:7" ht="47.25">
      <c r="A376" s="46" t="s">
        <v>405</v>
      </c>
      <c r="B376" s="25" t="s">
        <v>167</v>
      </c>
      <c r="C376" s="48" t="s">
        <v>456</v>
      </c>
      <c r="D376" s="48"/>
      <c r="E376" s="49">
        <f>E377</f>
        <v>0</v>
      </c>
      <c r="F376" s="49">
        <f>F377</f>
        <v>0</v>
      </c>
      <c r="G376" s="49">
        <f>G377</f>
        <v>0</v>
      </c>
    </row>
    <row r="377" spans="1:7" ht="47.25">
      <c r="A377" s="46" t="s">
        <v>16</v>
      </c>
      <c r="B377" s="25" t="s">
        <v>167</v>
      </c>
      <c r="C377" s="48" t="s">
        <v>456</v>
      </c>
      <c r="D377" s="48" t="s">
        <v>17</v>
      </c>
      <c r="E377" s="49">
        <v>0</v>
      </c>
      <c r="F377" s="49"/>
      <c r="G377" s="49">
        <f>E377+F377</f>
        <v>0</v>
      </c>
    </row>
    <row r="378" spans="1:9" ht="47.25">
      <c r="A378" s="46" t="s">
        <v>182</v>
      </c>
      <c r="B378" s="25" t="s">
        <v>167</v>
      </c>
      <c r="C378" s="48" t="s">
        <v>216</v>
      </c>
      <c r="D378" s="48"/>
      <c r="E378" s="49">
        <f>E379</f>
        <v>216</v>
      </c>
      <c r="F378" s="49">
        <f>F379</f>
        <v>-21.8</v>
      </c>
      <c r="G378" s="49">
        <f>G379</f>
        <v>194.2</v>
      </c>
      <c r="I378" s="155"/>
    </row>
    <row r="379" spans="1:7" ht="47.25">
      <c r="A379" s="46" t="s">
        <v>16</v>
      </c>
      <c r="B379" s="25" t="s">
        <v>167</v>
      </c>
      <c r="C379" s="48" t="s">
        <v>216</v>
      </c>
      <c r="D379" s="48" t="s">
        <v>17</v>
      </c>
      <c r="E379" s="49">
        <v>216</v>
      </c>
      <c r="F379" s="49">
        <v>-21.8</v>
      </c>
      <c r="G379" s="49">
        <f>E379+F379</f>
        <v>194.2</v>
      </c>
    </row>
    <row r="380" spans="1:9" ht="94.5">
      <c r="A380" s="46" t="s">
        <v>111</v>
      </c>
      <c r="B380" s="48" t="s">
        <v>167</v>
      </c>
      <c r="C380" s="48" t="s">
        <v>218</v>
      </c>
      <c r="D380" s="48"/>
      <c r="E380" s="49">
        <f>E382+E381</f>
        <v>19892.2</v>
      </c>
      <c r="F380" s="49">
        <f>F382+F381</f>
        <v>0</v>
      </c>
      <c r="G380" s="49">
        <f>G382+G381</f>
        <v>19892.2</v>
      </c>
      <c r="H380" s="153">
        <f>E373+E391</f>
        <v>718973</v>
      </c>
      <c r="I380" s="155"/>
    </row>
    <row r="381" spans="1:7" ht="31.5">
      <c r="A381" s="46" t="s">
        <v>40</v>
      </c>
      <c r="B381" s="48" t="s">
        <v>167</v>
      </c>
      <c r="C381" s="48" t="s">
        <v>218</v>
      </c>
      <c r="D381" s="48" t="s">
        <v>23</v>
      </c>
      <c r="E381" s="49">
        <v>796</v>
      </c>
      <c r="F381" s="49"/>
      <c r="G381" s="49">
        <f>E381+F381</f>
        <v>796</v>
      </c>
    </row>
    <row r="382" spans="1:9" ht="47.25">
      <c r="A382" s="46" t="s">
        <v>16</v>
      </c>
      <c r="B382" s="48" t="s">
        <v>167</v>
      </c>
      <c r="C382" s="48" t="s">
        <v>218</v>
      </c>
      <c r="D382" s="48" t="s">
        <v>17</v>
      </c>
      <c r="E382" s="49">
        <v>19096.2</v>
      </c>
      <c r="F382" s="49">
        <v>0</v>
      </c>
      <c r="G382" s="49">
        <f>E382+F382</f>
        <v>19096.2</v>
      </c>
      <c r="I382" s="154"/>
    </row>
    <row r="383" spans="1:7" ht="126">
      <c r="A383" s="65" t="s">
        <v>144</v>
      </c>
      <c r="B383" s="48" t="s">
        <v>167</v>
      </c>
      <c r="C383" s="48" t="s">
        <v>219</v>
      </c>
      <c r="D383" s="48"/>
      <c r="E383" s="49">
        <f>E384</f>
        <v>2048</v>
      </c>
      <c r="F383" s="49">
        <f>F384</f>
        <v>0</v>
      </c>
      <c r="G383" s="49">
        <f>G384</f>
        <v>2048</v>
      </c>
    </row>
    <row r="384" spans="1:9" ht="31.5">
      <c r="A384" s="46" t="s">
        <v>40</v>
      </c>
      <c r="B384" s="48" t="s">
        <v>167</v>
      </c>
      <c r="C384" s="48" t="s">
        <v>219</v>
      </c>
      <c r="D384" s="48" t="s">
        <v>23</v>
      </c>
      <c r="E384" s="49">
        <v>2048</v>
      </c>
      <c r="F384" s="49"/>
      <c r="G384" s="49">
        <f>E384+F384</f>
        <v>2048</v>
      </c>
      <c r="I384" s="154"/>
    </row>
    <row r="385" spans="1:9" ht="47.25">
      <c r="A385" s="46" t="s">
        <v>183</v>
      </c>
      <c r="B385" s="48" t="s">
        <v>167</v>
      </c>
      <c r="C385" s="48" t="s">
        <v>457</v>
      </c>
      <c r="D385" s="48"/>
      <c r="E385" s="49">
        <f>E386</f>
        <v>0</v>
      </c>
      <c r="F385" s="49">
        <f>F386</f>
        <v>74.6</v>
      </c>
      <c r="G385" s="49">
        <f>G386</f>
        <v>74.6</v>
      </c>
      <c r="I385" s="154"/>
    </row>
    <row r="386" spans="1:9" ht="47.25">
      <c r="A386" s="46" t="s">
        <v>16</v>
      </c>
      <c r="B386" s="48" t="s">
        <v>167</v>
      </c>
      <c r="C386" s="48" t="s">
        <v>457</v>
      </c>
      <c r="D386" s="48" t="s">
        <v>17</v>
      </c>
      <c r="E386" s="49">
        <v>0</v>
      </c>
      <c r="F386" s="49">
        <v>74.6</v>
      </c>
      <c r="G386" s="49">
        <f>E386+F386</f>
        <v>74.6</v>
      </c>
      <c r="I386" s="154"/>
    </row>
    <row r="387" spans="1:7" ht="31.5">
      <c r="A387" s="12" t="s">
        <v>125</v>
      </c>
      <c r="B387" s="130" t="s">
        <v>167</v>
      </c>
      <c r="C387" s="13" t="s">
        <v>220</v>
      </c>
      <c r="D387" s="13" t="s">
        <v>0</v>
      </c>
      <c r="E387" s="14">
        <f>E388+E392+E408+E405+E399+E401+E403+E390+E395+E397</f>
        <v>569318.2</v>
      </c>
      <c r="F387" s="14">
        <f>F388+F392+F408+F405+F399+F401+F403+F390+F395+F397</f>
        <v>498.40000000000003</v>
      </c>
      <c r="G387" s="14">
        <f>G388+G392+G408+G405+G399+G401+G403+G390+G395+G397</f>
        <v>569816.5999999999</v>
      </c>
    </row>
    <row r="388" spans="1:7" ht="31.5">
      <c r="A388" s="46" t="s">
        <v>38</v>
      </c>
      <c r="B388" s="48" t="s">
        <v>167</v>
      </c>
      <c r="C388" s="48" t="s">
        <v>221</v>
      </c>
      <c r="D388" s="48"/>
      <c r="E388" s="49">
        <f>E389</f>
        <v>104560.3</v>
      </c>
      <c r="F388" s="49">
        <f>F389</f>
        <v>0</v>
      </c>
      <c r="G388" s="49">
        <f>G389</f>
        <v>104560.3</v>
      </c>
    </row>
    <row r="389" spans="1:11" ht="47.25">
      <c r="A389" s="46" t="s">
        <v>16</v>
      </c>
      <c r="B389" s="25" t="s">
        <v>167</v>
      </c>
      <c r="C389" s="48" t="s">
        <v>221</v>
      </c>
      <c r="D389" s="48" t="s">
        <v>17</v>
      </c>
      <c r="E389" s="49">
        <v>104560.3</v>
      </c>
      <c r="F389" s="49"/>
      <c r="G389" s="49">
        <f>E389+F389</f>
        <v>104560.3</v>
      </c>
      <c r="K389" s="153"/>
    </row>
    <row r="390" spans="1:11" ht="63">
      <c r="A390" s="46" t="s">
        <v>112</v>
      </c>
      <c r="B390" s="25" t="s">
        <v>167</v>
      </c>
      <c r="C390" s="48" t="s">
        <v>223</v>
      </c>
      <c r="D390" s="48"/>
      <c r="E390" s="49">
        <f>E391</f>
        <v>429429.1</v>
      </c>
      <c r="F390" s="49">
        <f>F391</f>
        <v>0</v>
      </c>
      <c r="G390" s="49">
        <f>G391</f>
        <v>429429.1</v>
      </c>
      <c r="K390" s="153"/>
    </row>
    <row r="391" spans="1:11" ht="47.25">
      <c r="A391" s="46" t="s">
        <v>16</v>
      </c>
      <c r="B391" s="48" t="s">
        <v>167</v>
      </c>
      <c r="C391" s="48" t="s">
        <v>223</v>
      </c>
      <c r="D391" s="48" t="s">
        <v>17</v>
      </c>
      <c r="E391" s="49">
        <v>429429.1</v>
      </c>
      <c r="F391" s="49">
        <v>0</v>
      </c>
      <c r="G391" s="49">
        <f>E391+F391</f>
        <v>429429.1</v>
      </c>
      <c r="K391" s="153"/>
    </row>
    <row r="392" spans="1:9" ht="47.25">
      <c r="A392" s="46" t="s">
        <v>41</v>
      </c>
      <c r="B392" s="48" t="s">
        <v>167</v>
      </c>
      <c r="C392" s="48" t="s">
        <v>231</v>
      </c>
      <c r="D392" s="48"/>
      <c r="E392" s="49">
        <f>E394+E393</f>
        <v>7886.5</v>
      </c>
      <c r="F392" s="49">
        <f>F394+F393</f>
        <v>-43.8</v>
      </c>
      <c r="G392" s="49">
        <f>G394+G393</f>
        <v>7842.7</v>
      </c>
      <c r="I392" s="154"/>
    </row>
    <row r="393" spans="1:7" ht="47.25">
      <c r="A393" s="26" t="s">
        <v>42</v>
      </c>
      <c r="B393" s="48" t="s">
        <v>167</v>
      </c>
      <c r="C393" s="48" t="s">
        <v>231</v>
      </c>
      <c r="D393" s="48" t="s">
        <v>37</v>
      </c>
      <c r="E393" s="49">
        <v>3246.2</v>
      </c>
      <c r="F393" s="49">
        <v>0</v>
      </c>
      <c r="G393" s="49">
        <f>E393+F393</f>
        <v>3246.2</v>
      </c>
    </row>
    <row r="394" spans="1:9" ht="47.25">
      <c r="A394" s="46" t="s">
        <v>16</v>
      </c>
      <c r="B394" s="48" t="s">
        <v>167</v>
      </c>
      <c r="C394" s="48" t="s">
        <v>231</v>
      </c>
      <c r="D394" s="48" t="s">
        <v>17</v>
      </c>
      <c r="E394" s="49">
        <f>3687.6+952.7</f>
        <v>4640.3</v>
      </c>
      <c r="F394" s="49">
        <f>-14-29.8</f>
        <v>-43.8</v>
      </c>
      <c r="G394" s="49">
        <f>E394+F394</f>
        <v>4596.5</v>
      </c>
      <c r="I394" s="154"/>
    </row>
    <row r="395" spans="1:9" ht="47.25">
      <c r="A395" s="46" t="s">
        <v>405</v>
      </c>
      <c r="B395" s="48" t="s">
        <v>167</v>
      </c>
      <c r="C395" s="48" t="s">
        <v>404</v>
      </c>
      <c r="D395" s="48"/>
      <c r="E395" s="49">
        <f>E396</f>
        <v>1914</v>
      </c>
      <c r="F395" s="49">
        <f>F396</f>
        <v>565.2</v>
      </c>
      <c r="G395" s="49">
        <f>G396</f>
        <v>2479.2</v>
      </c>
      <c r="I395" s="154"/>
    </row>
    <row r="396" spans="1:9" ht="47.25">
      <c r="A396" s="46" t="s">
        <v>16</v>
      </c>
      <c r="B396" s="48" t="s">
        <v>167</v>
      </c>
      <c r="C396" s="48" t="s">
        <v>404</v>
      </c>
      <c r="D396" s="48" t="s">
        <v>17</v>
      </c>
      <c r="E396" s="49">
        <v>1914</v>
      </c>
      <c r="F396" s="49">
        <f>565.2</f>
        <v>565.2</v>
      </c>
      <c r="G396" s="49">
        <f>E396+F396</f>
        <v>2479.2</v>
      </c>
      <c r="I396" s="154"/>
    </row>
    <row r="397" spans="1:9" ht="47.25">
      <c r="A397" s="46" t="s">
        <v>405</v>
      </c>
      <c r="B397" s="48" t="s">
        <v>167</v>
      </c>
      <c r="C397" s="48" t="s">
        <v>406</v>
      </c>
      <c r="D397" s="48"/>
      <c r="E397" s="49">
        <f>E398</f>
        <v>100.7</v>
      </c>
      <c r="F397" s="49">
        <f>F398</f>
        <v>29.8</v>
      </c>
      <c r="G397" s="49">
        <f>G398</f>
        <v>130.5</v>
      </c>
      <c r="I397" s="154"/>
    </row>
    <row r="398" spans="1:9" ht="47.25">
      <c r="A398" s="46" t="s">
        <v>16</v>
      </c>
      <c r="B398" s="48" t="s">
        <v>167</v>
      </c>
      <c r="C398" s="48" t="s">
        <v>406</v>
      </c>
      <c r="D398" s="48" t="s">
        <v>17</v>
      </c>
      <c r="E398" s="49">
        <v>100.7</v>
      </c>
      <c r="F398" s="49">
        <v>29.8</v>
      </c>
      <c r="G398" s="49">
        <f>E398+F398</f>
        <v>130.5</v>
      </c>
      <c r="I398" s="154"/>
    </row>
    <row r="399" spans="1:7" ht="47.25">
      <c r="A399" s="46" t="s">
        <v>182</v>
      </c>
      <c r="B399" s="48" t="s">
        <v>167</v>
      </c>
      <c r="C399" s="48" t="s">
        <v>232</v>
      </c>
      <c r="D399" s="48"/>
      <c r="E399" s="49">
        <f>E400</f>
        <v>143</v>
      </c>
      <c r="F399" s="49">
        <f>F400</f>
        <v>21.8</v>
      </c>
      <c r="G399" s="49">
        <f>G400</f>
        <v>164.8</v>
      </c>
    </row>
    <row r="400" spans="1:9" ht="47.25">
      <c r="A400" s="46" t="s">
        <v>16</v>
      </c>
      <c r="B400" s="48" t="s">
        <v>167</v>
      </c>
      <c r="C400" s="48" t="s">
        <v>232</v>
      </c>
      <c r="D400" s="48" t="s">
        <v>17</v>
      </c>
      <c r="E400" s="49">
        <v>143</v>
      </c>
      <c r="F400" s="49">
        <v>21.8</v>
      </c>
      <c r="G400" s="49">
        <f>E400+F400</f>
        <v>164.8</v>
      </c>
      <c r="I400" s="154"/>
    </row>
    <row r="401" spans="1:7" ht="47.25">
      <c r="A401" s="46" t="s">
        <v>183</v>
      </c>
      <c r="B401" s="48" t="s">
        <v>167</v>
      </c>
      <c r="C401" s="48" t="s">
        <v>245</v>
      </c>
      <c r="D401" s="48"/>
      <c r="E401" s="49">
        <f>E402</f>
        <v>900</v>
      </c>
      <c r="F401" s="49">
        <f>F402</f>
        <v>-74.6</v>
      </c>
      <c r="G401" s="49">
        <f>G402</f>
        <v>825.4</v>
      </c>
    </row>
    <row r="402" spans="1:9" ht="47.25">
      <c r="A402" s="46" t="s">
        <v>16</v>
      </c>
      <c r="B402" s="48" t="s">
        <v>167</v>
      </c>
      <c r="C402" s="48" t="s">
        <v>245</v>
      </c>
      <c r="D402" s="48" t="s">
        <v>17</v>
      </c>
      <c r="E402" s="49">
        <v>900</v>
      </c>
      <c r="F402" s="49">
        <v>-74.6</v>
      </c>
      <c r="G402" s="49">
        <f>E402+F402</f>
        <v>825.4</v>
      </c>
      <c r="I402" s="154"/>
    </row>
    <row r="403" spans="1:9" ht="63">
      <c r="A403" s="46" t="s">
        <v>184</v>
      </c>
      <c r="B403" s="48" t="s">
        <v>167</v>
      </c>
      <c r="C403" s="48" t="s">
        <v>233</v>
      </c>
      <c r="D403" s="48"/>
      <c r="E403" s="49">
        <f>E404</f>
        <v>19688</v>
      </c>
      <c r="F403" s="49">
        <f>F404</f>
        <v>0</v>
      </c>
      <c r="G403" s="49">
        <f>G404</f>
        <v>19688</v>
      </c>
      <c r="I403" s="154"/>
    </row>
    <row r="404" spans="1:9" ht="47.25">
      <c r="A404" s="46" t="s">
        <v>16</v>
      </c>
      <c r="B404" s="48" t="s">
        <v>167</v>
      </c>
      <c r="C404" s="48" t="s">
        <v>233</v>
      </c>
      <c r="D404" s="48" t="s">
        <v>17</v>
      </c>
      <c r="E404" s="49">
        <v>19688</v>
      </c>
      <c r="F404" s="49"/>
      <c r="G404" s="49">
        <f>E404+F404</f>
        <v>19688</v>
      </c>
      <c r="I404" s="154"/>
    </row>
    <row r="405" spans="1:7" ht="78.75">
      <c r="A405" s="46" t="s">
        <v>169</v>
      </c>
      <c r="B405" s="48" t="s">
        <v>167</v>
      </c>
      <c r="C405" s="48" t="s">
        <v>222</v>
      </c>
      <c r="D405" s="48"/>
      <c r="E405" s="49">
        <f>E407+E406</f>
        <v>30.6</v>
      </c>
      <c r="F405" s="49">
        <f>F407+F406</f>
        <v>0</v>
      </c>
      <c r="G405" s="49">
        <f>G407+G406</f>
        <v>30.6</v>
      </c>
    </row>
    <row r="406" spans="1:7" ht="31.5">
      <c r="A406" s="46" t="s">
        <v>40</v>
      </c>
      <c r="B406" s="48" t="s">
        <v>167</v>
      </c>
      <c r="C406" s="48" t="s">
        <v>222</v>
      </c>
      <c r="D406" s="48" t="s">
        <v>23</v>
      </c>
      <c r="E406" s="49">
        <v>0</v>
      </c>
      <c r="F406" s="49">
        <v>29.8</v>
      </c>
      <c r="G406" s="49">
        <f>E406+F406</f>
        <v>29.8</v>
      </c>
    </row>
    <row r="407" spans="1:9" ht="47.25">
      <c r="A407" s="46" t="s">
        <v>16</v>
      </c>
      <c r="B407" s="48" t="s">
        <v>167</v>
      </c>
      <c r="C407" s="48" t="s">
        <v>222</v>
      </c>
      <c r="D407" s="48" t="s">
        <v>17</v>
      </c>
      <c r="E407" s="49">
        <v>30.6</v>
      </c>
      <c r="F407" s="49">
        <v>-29.8</v>
      </c>
      <c r="G407" s="49">
        <f>E407+F407</f>
        <v>0.8000000000000007</v>
      </c>
      <c r="I407" s="154"/>
    </row>
    <row r="408" spans="1:7" ht="143.25" customHeight="1">
      <c r="A408" s="65" t="s">
        <v>144</v>
      </c>
      <c r="B408" s="48" t="s">
        <v>167</v>
      </c>
      <c r="C408" s="48" t="s">
        <v>224</v>
      </c>
      <c r="D408" s="48"/>
      <c r="E408" s="49">
        <f>E409</f>
        <v>4666</v>
      </c>
      <c r="F408" s="49">
        <f>F409</f>
        <v>0</v>
      </c>
      <c r="G408" s="49">
        <f>G409</f>
        <v>4666</v>
      </c>
    </row>
    <row r="409" spans="1:7" ht="31.5">
      <c r="A409" s="46" t="s">
        <v>40</v>
      </c>
      <c r="B409" s="48" t="s">
        <v>167</v>
      </c>
      <c r="C409" s="48" t="s">
        <v>224</v>
      </c>
      <c r="D409" s="48" t="s">
        <v>23</v>
      </c>
      <c r="E409" s="49">
        <v>4666</v>
      </c>
      <c r="F409" s="49"/>
      <c r="G409" s="49">
        <f>E409+F409</f>
        <v>4666</v>
      </c>
    </row>
    <row r="410" spans="1:7" ht="31.5">
      <c r="A410" s="12" t="s">
        <v>126</v>
      </c>
      <c r="B410" s="130" t="s">
        <v>167</v>
      </c>
      <c r="C410" s="13" t="s">
        <v>225</v>
      </c>
      <c r="D410" s="13" t="s">
        <v>0</v>
      </c>
      <c r="E410" s="14">
        <f>E411+E413+E415+E417</f>
        <v>26122.300000000003</v>
      </c>
      <c r="F410" s="14">
        <f>F411+F413+F415+F417</f>
        <v>2</v>
      </c>
      <c r="G410" s="14">
        <f>G411+G413+G415+G417</f>
        <v>26124.300000000003</v>
      </c>
    </row>
    <row r="411" spans="1:7" ht="31.5">
      <c r="A411" s="46" t="s">
        <v>38</v>
      </c>
      <c r="B411" s="48" t="s">
        <v>167</v>
      </c>
      <c r="C411" s="48" t="s">
        <v>226</v>
      </c>
      <c r="D411" s="48"/>
      <c r="E411" s="49">
        <f>E412</f>
        <v>25722.5</v>
      </c>
      <c r="F411" s="49">
        <f>F412</f>
        <v>0</v>
      </c>
      <c r="G411" s="49">
        <f>G412</f>
        <v>25722.5</v>
      </c>
    </row>
    <row r="412" spans="1:7" ht="47.25">
      <c r="A412" s="46" t="s">
        <v>16</v>
      </c>
      <c r="B412" s="48" t="s">
        <v>167</v>
      </c>
      <c r="C412" s="48" t="s">
        <v>226</v>
      </c>
      <c r="D412" s="48" t="s">
        <v>17</v>
      </c>
      <c r="E412" s="49">
        <v>25722.5</v>
      </c>
      <c r="F412" s="49"/>
      <c r="G412" s="49">
        <f>E412+F412</f>
        <v>25722.5</v>
      </c>
    </row>
    <row r="413" spans="1:7" ht="47.25">
      <c r="A413" s="46" t="s">
        <v>43</v>
      </c>
      <c r="B413" s="48" t="s">
        <v>167</v>
      </c>
      <c r="C413" s="48" t="s">
        <v>234</v>
      </c>
      <c r="D413" s="48"/>
      <c r="E413" s="49">
        <f>E414</f>
        <v>149.4</v>
      </c>
      <c r="F413" s="49">
        <f>F414</f>
        <v>2</v>
      </c>
      <c r="G413" s="49">
        <f>G414</f>
        <v>151.4</v>
      </c>
    </row>
    <row r="414" spans="1:7" ht="47.25">
      <c r="A414" s="46" t="s">
        <v>16</v>
      </c>
      <c r="B414" s="48" t="s">
        <v>167</v>
      </c>
      <c r="C414" s="48" t="s">
        <v>234</v>
      </c>
      <c r="D414" s="48" t="s">
        <v>17</v>
      </c>
      <c r="E414" s="49">
        <f>84+65.4</f>
        <v>149.4</v>
      </c>
      <c r="F414" s="49">
        <v>2</v>
      </c>
      <c r="G414" s="49">
        <f>E414+F414</f>
        <v>151.4</v>
      </c>
    </row>
    <row r="415" spans="1:7" ht="47.25">
      <c r="A415" s="46" t="s">
        <v>182</v>
      </c>
      <c r="B415" s="48" t="s">
        <v>167</v>
      </c>
      <c r="C415" s="48" t="s">
        <v>235</v>
      </c>
      <c r="D415" s="48"/>
      <c r="E415" s="49">
        <f>E416</f>
        <v>26.4</v>
      </c>
      <c r="F415" s="49">
        <f>F416</f>
        <v>0</v>
      </c>
      <c r="G415" s="49">
        <f>G416</f>
        <v>26.4</v>
      </c>
    </row>
    <row r="416" spans="1:7" ht="47.25">
      <c r="A416" s="46" t="s">
        <v>16</v>
      </c>
      <c r="B416" s="48" t="s">
        <v>167</v>
      </c>
      <c r="C416" s="48" t="s">
        <v>235</v>
      </c>
      <c r="D416" s="48" t="s">
        <v>17</v>
      </c>
      <c r="E416" s="49">
        <v>26.4</v>
      </c>
      <c r="F416" s="49"/>
      <c r="G416" s="49">
        <f>E416+F416</f>
        <v>26.4</v>
      </c>
    </row>
    <row r="417" spans="1:7" ht="126">
      <c r="A417" s="65" t="s">
        <v>144</v>
      </c>
      <c r="B417" s="48" t="s">
        <v>167</v>
      </c>
      <c r="C417" s="48" t="s">
        <v>227</v>
      </c>
      <c r="D417" s="48"/>
      <c r="E417" s="49">
        <f>E418</f>
        <v>224</v>
      </c>
      <c r="F417" s="49">
        <f>F418</f>
        <v>0</v>
      </c>
      <c r="G417" s="49">
        <f>G418</f>
        <v>224</v>
      </c>
    </row>
    <row r="418" spans="1:7" ht="33.75" customHeight="1">
      <c r="A418" s="46" t="s">
        <v>40</v>
      </c>
      <c r="B418" s="48" t="s">
        <v>167</v>
      </c>
      <c r="C418" s="48" t="s">
        <v>227</v>
      </c>
      <c r="D418" s="48" t="s">
        <v>23</v>
      </c>
      <c r="E418" s="49">
        <v>224</v>
      </c>
      <c r="F418" s="49"/>
      <c r="G418" s="49">
        <f>E418+F418</f>
        <v>224</v>
      </c>
    </row>
    <row r="419" spans="1:7" ht="31.5">
      <c r="A419" s="12" t="s">
        <v>127</v>
      </c>
      <c r="B419" s="130" t="s">
        <v>167</v>
      </c>
      <c r="C419" s="13" t="s">
        <v>240</v>
      </c>
      <c r="D419" s="13" t="s">
        <v>0</v>
      </c>
      <c r="E419" s="14">
        <f>E422+E420</f>
        <v>3074.8</v>
      </c>
      <c r="F419" s="14">
        <f>F422+F420</f>
        <v>2148.3</v>
      </c>
      <c r="G419" s="14">
        <f>G422+G420</f>
        <v>5223.1</v>
      </c>
    </row>
    <row r="420" spans="1:7" s="190" customFormat="1" ht="31.5">
      <c r="A420" s="192" t="s">
        <v>188</v>
      </c>
      <c r="B420" s="40" t="s">
        <v>167</v>
      </c>
      <c r="C420" s="191" t="s">
        <v>423</v>
      </c>
      <c r="D420" s="40"/>
      <c r="E420" s="41">
        <v>0</v>
      </c>
      <c r="F420" s="41">
        <f>F421</f>
        <v>2148.3</v>
      </c>
      <c r="G420" s="41">
        <f>G421</f>
        <v>2148.3</v>
      </c>
    </row>
    <row r="421" spans="1:7" s="190" customFormat="1" ht="47.25">
      <c r="A421" s="97" t="s">
        <v>16</v>
      </c>
      <c r="B421" s="40" t="s">
        <v>167</v>
      </c>
      <c r="C421" s="191" t="s">
        <v>423</v>
      </c>
      <c r="D421" s="40" t="s">
        <v>17</v>
      </c>
      <c r="E421" s="41">
        <v>0</v>
      </c>
      <c r="F421" s="41">
        <v>2148.3</v>
      </c>
      <c r="G421" s="41">
        <f>E421+F421</f>
        <v>2148.3</v>
      </c>
    </row>
    <row r="422" spans="1:7" ht="31.5">
      <c r="A422" s="46" t="s">
        <v>428</v>
      </c>
      <c r="B422" s="48" t="s">
        <v>167</v>
      </c>
      <c r="C422" s="48" t="s">
        <v>356</v>
      </c>
      <c r="D422" s="48"/>
      <c r="E422" s="49">
        <f>E423+E424</f>
        <v>3074.8</v>
      </c>
      <c r="F422" s="49">
        <f>F423+F424</f>
        <v>0</v>
      </c>
      <c r="G422" s="49">
        <f>G423+G424</f>
        <v>3074.8</v>
      </c>
    </row>
    <row r="423" spans="1:7" ht="31.5">
      <c r="A423" s="46" t="s">
        <v>19</v>
      </c>
      <c r="B423" s="48" t="s">
        <v>167</v>
      </c>
      <c r="C423" s="48" t="s">
        <v>356</v>
      </c>
      <c r="D423" s="48" t="s">
        <v>14</v>
      </c>
      <c r="E423" s="49">
        <v>3074.8</v>
      </c>
      <c r="F423" s="49">
        <f>-2737.2+67.4</f>
        <v>-2669.7999999999997</v>
      </c>
      <c r="G423" s="49">
        <f>E423+F423</f>
        <v>405.00000000000045</v>
      </c>
    </row>
    <row r="424" spans="1:7" ht="47.25">
      <c r="A424" s="97" t="s">
        <v>16</v>
      </c>
      <c r="B424" s="48" t="s">
        <v>167</v>
      </c>
      <c r="C424" s="48" t="s">
        <v>356</v>
      </c>
      <c r="D424" s="48" t="s">
        <v>17</v>
      </c>
      <c r="E424" s="49">
        <v>0</v>
      </c>
      <c r="F424" s="49">
        <f>2737.2-67.4</f>
        <v>2669.7999999999997</v>
      </c>
      <c r="G424" s="49">
        <f>E424+F424</f>
        <v>2669.7999999999997</v>
      </c>
    </row>
    <row r="425" spans="1:7" ht="31.5">
      <c r="A425" s="12" t="s">
        <v>119</v>
      </c>
      <c r="B425" s="130" t="s">
        <v>167</v>
      </c>
      <c r="C425" s="13" t="s">
        <v>228</v>
      </c>
      <c r="D425" s="13" t="s">
        <v>0</v>
      </c>
      <c r="E425" s="14">
        <f>E426+E430</f>
        <v>58668.5</v>
      </c>
      <c r="F425" s="14">
        <f>F426+F430</f>
        <v>0</v>
      </c>
      <c r="G425" s="14">
        <f>G426+G430</f>
        <v>58668.5</v>
      </c>
    </row>
    <row r="426" spans="1:7" ht="31.5">
      <c r="A426" s="46" t="s">
        <v>20</v>
      </c>
      <c r="B426" s="48" t="s">
        <v>167</v>
      </c>
      <c r="C426" s="48" t="s">
        <v>229</v>
      </c>
      <c r="D426" s="48"/>
      <c r="E426" s="49">
        <f>E427+E428+E429</f>
        <v>30516.899999999998</v>
      </c>
      <c r="F426" s="49">
        <f>F427+F428+F429</f>
        <v>-72.40000000000003</v>
      </c>
      <c r="G426" s="49">
        <f>G427+G428+G429</f>
        <v>30444.5</v>
      </c>
    </row>
    <row r="427" spans="1:7" ht="78.75">
      <c r="A427" s="46" t="s">
        <v>21</v>
      </c>
      <c r="B427" s="48" t="s">
        <v>167</v>
      </c>
      <c r="C427" s="48" t="s">
        <v>229</v>
      </c>
      <c r="D427" s="48" t="s">
        <v>22</v>
      </c>
      <c r="E427" s="49">
        <v>26291.1</v>
      </c>
      <c r="F427" s="49">
        <f>-196.8-194.9</f>
        <v>-391.70000000000005</v>
      </c>
      <c r="G427" s="49">
        <f>E427+F427</f>
        <v>25899.399999999998</v>
      </c>
    </row>
    <row r="428" spans="1:7" ht="31.5">
      <c r="A428" s="46" t="s">
        <v>19</v>
      </c>
      <c r="B428" s="48" t="s">
        <v>167</v>
      </c>
      <c r="C428" s="48" t="s">
        <v>229</v>
      </c>
      <c r="D428" s="48" t="s">
        <v>14</v>
      </c>
      <c r="E428" s="49">
        <v>4105.3</v>
      </c>
      <c r="F428" s="49">
        <f>196.8+122.5</f>
        <v>319.3</v>
      </c>
      <c r="G428" s="49">
        <f>E428+F428</f>
        <v>4424.6</v>
      </c>
    </row>
    <row r="429" spans="1:7" ht="15.75">
      <c r="A429" s="92" t="s">
        <v>15</v>
      </c>
      <c r="B429" s="48" t="s">
        <v>167</v>
      </c>
      <c r="C429" s="48" t="s">
        <v>229</v>
      </c>
      <c r="D429" s="48" t="s">
        <v>18</v>
      </c>
      <c r="E429" s="49">
        <v>120.5</v>
      </c>
      <c r="F429" s="49"/>
      <c r="G429" s="49">
        <f>E429+F429</f>
        <v>120.5</v>
      </c>
    </row>
    <row r="430" spans="1:7" ht="31.5">
      <c r="A430" s="46" t="s">
        <v>88</v>
      </c>
      <c r="B430" s="48" t="s">
        <v>167</v>
      </c>
      <c r="C430" s="48" t="s">
        <v>241</v>
      </c>
      <c r="D430" s="48"/>
      <c r="E430" s="49">
        <f>E431+E432+E433</f>
        <v>28151.600000000002</v>
      </c>
      <c r="F430" s="49">
        <f>F431+F432+F433</f>
        <v>72.4</v>
      </c>
      <c r="G430" s="49">
        <f>G431+G432+G433</f>
        <v>28224.000000000004</v>
      </c>
    </row>
    <row r="431" spans="1:7" ht="78.75">
      <c r="A431" s="46" t="s">
        <v>21</v>
      </c>
      <c r="B431" s="48" t="s">
        <v>167</v>
      </c>
      <c r="C431" s="48" t="s">
        <v>230</v>
      </c>
      <c r="D431" s="48" t="s">
        <v>22</v>
      </c>
      <c r="E431" s="49">
        <v>26643.4</v>
      </c>
      <c r="F431" s="49">
        <v>72.4</v>
      </c>
      <c r="G431" s="49">
        <f>E431+F431</f>
        <v>26715.800000000003</v>
      </c>
    </row>
    <row r="432" spans="1:7" ht="31.5">
      <c r="A432" s="46" t="s">
        <v>19</v>
      </c>
      <c r="B432" s="48" t="s">
        <v>167</v>
      </c>
      <c r="C432" s="48" t="s">
        <v>230</v>
      </c>
      <c r="D432" s="48" t="s">
        <v>14</v>
      </c>
      <c r="E432" s="49">
        <v>1507.5</v>
      </c>
      <c r="F432" s="49"/>
      <c r="G432" s="49">
        <f>E432+F432</f>
        <v>1507.5</v>
      </c>
    </row>
    <row r="433" spans="1:7" ht="15.75">
      <c r="A433" s="92" t="s">
        <v>15</v>
      </c>
      <c r="B433" s="48" t="s">
        <v>167</v>
      </c>
      <c r="C433" s="48" t="s">
        <v>230</v>
      </c>
      <c r="D433" s="48" t="s">
        <v>18</v>
      </c>
      <c r="E433" s="49">
        <v>0.7</v>
      </c>
      <c r="F433" s="49"/>
      <c r="G433" s="49">
        <f>E433+F433</f>
        <v>0.7</v>
      </c>
    </row>
    <row r="434" spans="1:7" ht="47.25">
      <c r="A434" s="115" t="s">
        <v>170</v>
      </c>
      <c r="B434" s="109" t="s">
        <v>167</v>
      </c>
      <c r="C434" s="109" t="s">
        <v>243</v>
      </c>
      <c r="D434" s="109"/>
      <c r="E434" s="131">
        <f>E435</f>
        <v>2320</v>
      </c>
      <c r="F434" s="131">
        <f aca="true" t="shared" si="3" ref="F434:G436">F435</f>
        <v>0</v>
      </c>
      <c r="G434" s="131">
        <f t="shared" si="3"/>
        <v>2320</v>
      </c>
    </row>
    <row r="435" spans="1:7" ht="31.5">
      <c r="A435" s="12" t="s">
        <v>432</v>
      </c>
      <c r="B435" s="117" t="s">
        <v>167</v>
      </c>
      <c r="C435" s="13" t="s">
        <v>242</v>
      </c>
      <c r="D435" s="13"/>
      <c r="E435" s="14">
        <f>E436</f>
        <v>2320</v>
      </c>
      <c r="F435" s="14">
        <f t="shared" si="3"/>
        <v>0</v>
      </c>
      <c r="G435" s="14">
        <f t="shared" si="3"/>
        <v>2320</v>
      </c>
    </row>
    <row r="436" spans="1:7" ht="63">
      <c r="A436" s="26" t="s">
        <v>171</v>
      </c>
      <c r="B436" s="25" t="s">
        <v>167</v>
      </c>
      <c r="C436" s="25" t="s">
        <v>244</v>
      </c>
      <c r="D436" s="24"/>
      <c r="E436" s="41">
        <f>E437</f>
        <v>2320</v>
      </c>
      <c r="F436" s="41">
        <f t="shared" si="3"/>
        <v>0</v>
      </c>
      <c r="G436" s="41">
        <f t="shared" si="3"/>
        <v>2320</v>
      </c>
    </row>
    <row r="437" spans="1:7" ht="47.25">
      <c r="A437" s="97" t="s">
        <v>16</v>
      </c>
      <c r="B437" s="40" t="s">
        <v>167</v>
      </c>
      <c r="C437" s="40" t="s">
        <v>244</v>
      </c>
      <c r="D437" s="25" t="s">
        <v>17</v>
      </c>
      <c r="E437" s="41">
        <v>2320</v>
      </c>
      <c r="F437" s="41">
        <v>0</v>
      </c>
      <c r="G437" s="41">
        <f>E437+F437</f>
        <v>2320</v>
      </c>
    </row>
    <row r="438" spans="1:7" ht="31.5">
      <c r="A438" s="115" t="s">
        <v>136</v>
      </c>
      <c r="B438" s="109" t="s">
        <v>167</v>
      </c>
      <c r="C438" s="109" t="s">
        <v>307</v>
      </c>
      <c r="D438" s="109" t="s">
        <v>0</v>
      </c>
      <c r="E438" s="131">
        <f>E439</f>
        <v>2800.2</v>
      </c>
      <c r="F438" s="131">
        <f aca="true" t="shared" si="4" ref="F438:G440">F439</f>
        <v>0</v>
      </c>
      <c r="G438" s="131">
        <f t="shared" si="4"/>
        <v>2800.2</v>
      </c>
    </row>
    <row r="439" spans="1:7" ht="63">
      <c r="A439" s="12" t="s">
        <v>138</v>
      </c>
      <c r="B439" s="130" t="s">
        <v>167</v>
      </c>
      <c r="C439" s="13" t="s">
        <v>246</v>
      </c>
      <c r="D439" s="13" t="s">
        <v>0</v>
      </c>
      <c r="E439" s="14">
        <f>E440</f>
        <v>2800.2</v>
      </c>
      <c r="F439" s="14">
        <f t="shared" si="4"/>
        <v>0</v>
      </c>
      <c r="G439" s="14">
        <f t="shared" si="4"/>
        <v>2800.2</v>
      </c>
    </row>
    <row r="440" spans="1:7" ht="94.5">
      <c r="A440" s="47" t="s">
        <v>172</v>
      </c>
      <c r="B440" s="32" t="s">
        <v>167</v>
      </c>
      <c r="C440" s="40" t="s">
        <v>311</v>
      </c>
      <c r="D440" s="40"/>
      <c r="E440" s="75">
        <f>E441</f>
        <v>2800.2</v>
      </c>
      <c r="F440" s="75">
        <f t="shared" si="4"/>
        <v>0</v>
      </c>
      <c r="G440" s="75">
        <f t="shared" si="4"/>
        <v>2800.2</v>
      </c>
    </row>
    <row r="441" spans="1:7" ht="31.5">
      <c r="A441" s="47" t="s">
        <v>40</v>
      </c>
      <c r="B441" s="32" t="s">
        <v>167</v>
      </c>
      <c r="C441" s="40" t="s">
        <v>311</v>
      </c>
      <c r="D441" s="40" t="s">
        <v>23</v>
      </c>
      <c r="E441" s="75">
        <v>2800.2</v>
      </c>
      <c r="F441" s="75"/>
      <c r="G441" s="75">
        <f>F441+E441</f>
        <v>2800.2</v>
      </c>
    </row>
    <row r="442" spans="1:7" ht="31.5">
      <c r="A442" s="37" t="s">
        <v>173</v>
      </c>
      <c r="B442" s="38" t="s">
        <v>174</v>
      </c>
      <c r="C442" s="114"/>
      <c r="D442" s="128"/>
      <c r="E442" s="36">
        <f>E443+E449</f>
        <v>69524.09999999999</v>
      </c>
      <c r="F442" s="36">
        <f>F443+F449</f>
        <v>-20735.8</v>
      </c>
      <c r="G442" s="36">
        <f>G443+G449</f>
        <v>48788.3</v>
      </c>
    </row>
    <row r="443" spans="1:7" ht="47.25">
      <c r="A443" s="115" t="s">
        <v>129</v>
      </c>
      <c r="B443" s="132" t="s">
        <v>174</v>
      </c>
      <c r="C443" s="109" t="s">
        <v>282</v>
      </c>
      <c r="D443" s="109" t="s">
        <v>0</v>
      </c>
      <c r="E443" s="116">
        <f aca="true" t="shared" si="5" ref="E443:G444">E444</f>
        <v>19107.399999999998</v>
      </c>
      <c r="F443" s="116">
        <f t="shared" si="5"/>
        <v>0</v>
      </c>
      <c r="G443" s="116">
        <f t="shared" si="5"/>
        <v>19107.399999999998</v>
      </c>
    </row>
    <row r="444" spans="1:7" ht="47.25">
      <c r="A444" s="12" t="s">
        <v>130</v>
      </c>
      <c r="B444" s="117" t="s">
        <v>174</v>
      </c>
      <c r="C444" s="13" t="s">
        <v>283</v>
      </c>
      <c r="D444" s="13" t="s">
        <v>0</v>
      </c>
      <c r="E444" s="14">
        <f t="shared" si="5"/>
        <v>19107.399999999998</v>
      </c>
      <c r="F444" s="14">
        <f t="shared" si="5"/>
        <v>0</v>
      </c>
      <c r="G444" s="14">
        <f t="shared" si="5"/>
        <v>19107.399999999998</v>
      </c>
    </row>
    <row r="445" spans="1:7" ht="31.5">
      <c r="A445" s="91" t="s">
        <v>20</v>
      </c>
      <c r="B445" s="48" t="s">
        <v>174</v>
      </c>
      <c r="C445" s="17" t="s">
        <v>284</v>
      </c>
      <c r="D445" s="25"/>
      <c r="E445" s="24">
        <f>SUM(E446:E448)</f>
        <v>19107.399999999998</v>
      </c>
      <c r="F445" s="24">
        <f>SUM(F446:F448)</f>
        <v>0</v>
      </c>
      <c r="G445" s="24">
        <f>SUM(G446:G448)</f>
        <v>19107.399999999998</v>
      </c>
    </row>
    <row r="446" spans="1:7" ht="78.75">
      <c r="A446" s="63" t="s">
        <v>21</v>
      </c>
      <c r="B446" s="48" t="s">
        <v>174</v>
      </c>
      <c r="C446" s="17" t="s">
        <v>284</v>
      </c>
      <c r="D446" s="48" t="s">
        <v>22</v>
      </c>
      <c r="E446" s="24">
        <v>17910</v>
      </c>
      <c r="F446" s="24">
        <v>0</v>
      </c>
      <c r="G446" s="24">
        <f>E446+F446</f>
        <v>17910</v>
      </c>
    </row>
    <row r="447" spans="1:7" ht="31.5">
      <c r="A447" s="51" t="s">
        <v>19</v>
      </c>
      <c r="B447" s="48" t="s">
        <v>174</v>
      </c>
      <c r="C447" s="17" t="s">
        <v>284</v>
      </c>
      <c r="D447" s="48" t="s">
        <v>14</v>
      </c>
      <c r="E447" s="24">
        <v>1171.1</v>
      </c>
      <c r="F447" s="24">
        <v>0</v>
      </c>
      <c r="G447" s="24">
        <f>E447+F447</f>
        <v>1171.1</v>
      </c>
    </row>
    <row r="448" spans="1:7" ht="15.75">
      <c r="A448" s="92" t="s">
        <v>15</v>
      </c>
      <c r="B448" s="48" t="s">
        <v>174</v>
      </c>
      <c r="C448" s="17" t="s">
        <v>284</v>
      </c>
      <c r="D448" s="48" t="s">
        <v>18</v>
      </c>
      <c r="E448" s="24">
        <f>11+15.3</f>
        <v>26.3</v>
      </c>
      <c r="F448" s="24"/>
      <c r="G448" s="24">
        <f>E448+F448</f>
        <v>26.3</v>
      </c>
    </row>
    <row r="449" spans="1:7" ht="15.75">
      <c r="A449" s="108" t="s">
        <v>45</v>
      </c>
      <c r="B449" s="110" t="s">
        <v>174</v>
      </c>
      <c r="C449" s="110" t="s">
        <v>195</v>
      </c>
      <c r="D449" s="110" t="s">
        <v>0</v>
      </c>
      <c r="E449" s="111">
        <f>E454+E458+E460+E462+E464+E466+E452+E472+E468+E470+E450+E456</f>
        <v>50416.7</v>
      </c>
      <c r="F449" s="111">
        <f>F454+F458+F460+F462+F464+F466+F452+F472+F468+F470+F450+F456</f>
        <v>-20735.8</v>
      </c>
      <c r="G449" s="111">
        <f>G454+G458+G460+G462+G464+G466+G452+G472+G468+G470+G450+G456</f>
        <v>29680.9</v>
      </c>
    </row>
    <row r="450" spans="1:7" ht="78.75">
      <c r="A450" s="26" t="s">
        <v>384</v>
      </c>
      <c r="B450" s="48" t="s">
        <v>174</v>
      </c>
      <c r="C450" s="48" t="s">
        <v>385</v>
      </c>
      <c r="D450" s="25"/>
      <c r="E450" s="49">
        <f>E451</f>
        <v>12</v>
      </c>
      <c r="F450" s="49">
        <f>F451</f>
        <v>0</v>
      </c>
      <c r="G450" s="49">
        <f>G451</f>
        <v>12</v>
      </c>
    </row>
    <row r="451" spans="1:7" ht="31.5">
      <c r="A451" s="51" t="s">
        <v>19</v>
      </c>
      <c r="B451" s="48" t="s">
        <v>174</v>
      </c>
      <c r="C451" s="48" t="s">
        <v>385</v>
      </c>
      <c r="D451" s="25" t="s">
        <v>14</v>
      </c>
      <c r="E451" s="49">
        <v>12</v>
      </c>
      <c r="F451" s="49"/>
      <c r="G451" s="49">
        <f>E451+F451</f>
        <v>12</v>
      </c>
    </row>
    <row r="452" spans="1:7" ht="47.25">
      <c r="A452" s="177" t="s">
        <v>70</v>
      </c>
      <c r="B452" s="48" t="s">
        <v>174</v>
      </c>
      <c r="C452" s="48" t="s">
        <v>193</v>
      </c>
      <c r="D452" s="25"/>
      <c r="E452" s="49">
        <f>E453</f>
        <v>1154.4</v>
      </c>
      <c r="F452" s="49">
        <f>F453</f>
        <v>0</v>
      </c>
      <c r="G452" s="49">
        <f>G453</f>
        <v>1154.4</v>
      </c>
    </row>
    <row r="453" spans="1:7" ht="15.75">
      <c r="A453" s="52" t="s">
        <v>65</v>
      </c>
      <c r="B453" s="48" t="s">
        <v>174</v>
      </c>
      <c r="C453" s="48" t="s">
        <v>193</v>
      </c>
      <c r="D453" s="48" t="s">
        <v>66</v>
      </c>
      <c r="E453" s="49">
        <v>1154.4</v>
      </c>
      <c r="F453" s="49"/>
      <c r="G453" s="49">
        <f>E453+F453</f>
        <v>1154.4</v>
      </c>
    </row>
    <row r="454" spans="1:7" ht="63">
      <c r="A454" s="99" t="s">
        <v>69</v>
      </c>
      <c r="B454" s="48" t="s">
        <v>174</v>
      </c>
      <c r="C454" s="48" t="s">
        <v>194</v>
      </c>
      <c r="D454" s="25"/>
      <c r="E454" s="49">
        <f>E455</f>
        <v>136.9</v>
      </c>
      <c r="F454" s="49">
        <f>F455</f>
        <v>0</v>
      </c>
      <c r="G454" s="49">
        <f>G455</f>
        <v>136.9</v>
      </c>
    </row>
    <row r="455" spans="1:7" ht="15.75">
      <c r="A455" s="52" t="s">
        <v>65</v>
      </c>
      <c r="B455" s="48" t="s">
        <v>174</v>
      </c>
      <c r="C455" s="48" t="s">
        <v>194</v>
      </c>
      <c r="D455" s="48" t="s">
        <v>66</v>
      </c>
      <c r="E455" s="49">
        <v>136.9</v>
      </c>
      <c r="F455" s="49"/>
      <c r="G455" s="49">
        <f>E455+F455</f>
        <v>136.9</v>
      </c>
    </row>
    <row r="456" spans="1:7" ht="15.75">
      <c r="A456" s="23" t="s">
        <v>395</v>
      </c>
      <c r="B456" s="48" t="s">
        <v>174</v>
      </c>
      <c r="C456" s="48" t="s">
        <v>396</v>
      </c>
      <c r="D456" s="185"/>
      <c r="E456" s="49">
        <f>E457</f>
        <v>6000</v>
      </c>
      <c r="F456" s="49">
        <f>F457</f>
        <v>-5150</v>
      </c>
      <c r="G456" s="49">
        <f>E456+F456</f>
        <v>850</v>
      </c>
    </row>
    <row r="457" spans="1:7" ht="31.5">
      <c r="A457" s="53" t="s">
        <v>397</v>
      </c>
      <c r="B457" s="48" t="s">
        <v>174</v>
      </c>
      <c r="C457" s="48" t="s">
        <v>396</v>
      </c>
      <c r="D457" s="185" t="s">
        <v>398</v>
      </c>
      <c r="E457" s="49">
        <v>6000</v>
      </c>
      <c r="F457" s="49">
        <f>-3600-1550</f>
        <v>-5150</v>
      </c>
      <c r="G457" s="49">
        <f>E457+F457</f>
        <v>850</v>
      </c>
    </row>
    <row r="458" spans="1:7" ht="243.75" customHeight="1">
      <c r="A458" s="186" t="s">
        <v>345</v>
      </c>
      <c r="B458" s="48" t="s">
        <v>174</v>
      </c>
      <c r="C458" s="59" t="s">
        <v>198</v>
      </c>
      <c r="D458" s="60"/>
      <c r="E458" s="56">
        <f>E459</f>
        <v>3</v>
      </c>
      <c r="F458" s="56">
        <f>F459</f>
        <v>0</v>
      </c>
      <c r="G458" s="56">
        <f>G459</f>
        <v>3</v>
      </c>
    </row>
    <row r="459" spans="1:7" ht="31.5">
      <c r="A459" s="62" t="s">
        <v>19</v>
      </c>
      <c r="B459" s="48" t="s">
        <v>174</v>
      </c>
      <c r="C459" s="59" t="s">
        <v>198</v>
      </c>
      <c r="D459" s="60">
        <v>200</v>
      </c>
      <c r="E459" s="56">
        <v>3</v>
      </c>
      <c r="F459" s="56"/>
      <c r="G459" s="56">
        <f>E459+F459</f>
        <v>3</v>
      </c>
    </row>
    <row r="460" spans="1:7" ht="220.5">
      <c r="A460" s="100" t="s">
        <v>346</v>
      </c>
      <c r="B460" s="48" t="s">
        <v>174</v>
      </c>
      <c r="C460" s="133" t="s">
        <v>199</v>
      </c>
      <c r="D460" s="134"/>
      <c r="E460" s="56">
        <f>E461</f>
        <v>3</v>
      </c>
      <c r="F460" s="56">
        <f>F461</f>
        <v>0</v>
      </c>
      <c r="G460" s="56">
        <f>G461</f>
        <v>3</v>
      </c>
    </row>
    <row r="461" spans="1:7" ht="31.5">
      <c r="A461" s="62" t="s">
        <v>19</v>
      </c>
      <c r="B461" s="48" t="s">
        <v>174</v>
      </c>
      <c r="C461" s="133" t="s">
        <v>199</v>
      </c>
      <c r="D461" s="135">
        <v>200</v>
      </c>
      <c r="E461" s="56">
        <v>3</v>
      </c>
      <c r="F461" s="56"/>
      <c r="G461" s="56">
        <f>E461+F461</f>
        <v>3</v>
      </c>
    </row>
    <row r="462" spans="1:7" ht="31.5">
      <c r="A462" s="26" t="s">
        <v>67</v>
      </c>
      <c r="B462" s="48" t="s">
        <v>174</v>
      </c>
      <c r="C462" s="133" t="s">
        <v>200</v>
      </c>
      <c r="D462" s="57"/>
      <c r="E462" s="56">
        <f>E463</f>
        <v>1650</v>
      </c>
      <c r="F462" s="56">
        <f>F463</f>
        <v>0</v>
      </c>
      <c r="G462" s="56">
        <f>G463</f>
        <v>1650</v>
      </c>
    </row>
    <row r="463" spans="1:7" ht="15.75">
      <c r="A463" s="53" t="s">
        <v>65</v>
      </c>
      <c r="B463" s="48" t="s">
        <v>174</v>
      </c>
      <c r="C463" s="133" t="s">
        <v>200</v>
      </c>
      <c r="D463" s="48" t="s">
        <v>66</v>
      </c>
      <c r="E463" s="56">
        <v>1650</v>
      </c>
      <c r="F463" s="56"/>
      <c r="G463" s="56">
        <f>E463+F463</f>
        <v>1650</v>
      </c>
    </row>
    <row r="464" spans="1:7" ht="120">
      <c r="A464" s="101" t="s">
        <v>347</v>
      </c>
      <c r="B464" s="48" t="s">
        <v>174</v>
      </c>
      <c r="C464" s="133" t="s">
        <v>201</v>
      </c>
      <c r="D464" s="58"/>
      <c r="E464" s="56">
        <f>E465</f>
        <v>148.6</v>
      </c>
      <c r="F464" s="56">
        <f>F465</f>
        <v>0</v>
      </c>
      <c r="G464" s="56">
        <f>G465</f>
        <v>148.6</v>
      </c>
    </row>
    <row r="465" spans="1:9" ht="15.75">
      <c r="A465" s="53" t="s">
        <v>65</v>
      </c>
      <c r="B465" s="48" t="s">
        <v>174</v>
      </c>
      <c r="C465" s="133" t="s">
        <v>201</v>
      </c>
      <c r="D465" s="48" t="s">
        <v>66</v>
      </c>
      <c r="E465" s="56">
        <v>148.6</v>
      </c>
      <c r="F465" s="56"/>
      <c r="G465" s="56">
        <f>E465+F465</f>
        <v>148.6</v>
      </c>
      <c r="I465" s="153"/>
    </row>
    <row r="466" spans="1:7" ht="165">
      <c r="A466" s="138" t="s">
        <v>348</v>
      </c>
      <c r="B466" s="48" t="s">
        <v>174</v>
      </c>
      <c r="C466" s="133" t="s">
        <v>202</v>
      </c>
      <c r="D466" s="58"/>
      <c r="E466" s="56">
        <f>E467</f>
        <v>7</v>
      </c>
      <c r="F466" s="56">
        <f>F467</f>
        <v>0</v>
      </c>
      <c r="G466" s="56">
        <f>G467</f>
        <v>7</v>
      </c>
    </row>
    <row r="467" spans="1:7" ht="31.5">
      <c r="A467" s="53" t="s">
        <v>19</v>
      </c>
      <c r="B467" s="48" t="s">
        <v>174</v>
      </c>
      <c r="C467" s="133" t="s">
        <v>202</v>
      </c>
      <c r="D467" s="48" t="s">
        <v>14</v>
      </c>
      <c r="E467" s="56">
        <v>7</v>
      </c>
      <c r="F467" s="56"/>
      <c r="G467" s="56">
        <f>E467+F467</f>
        <v>7</v>
      </c>
    </row>
    <row r="468" spans="1:7" ht="47.25">
      <c r="A468" s="26" t="s">
        <v>175</v>
      </c>
      <c r="B468" s="48" t="s">
        <v>174</v>
      </c>
      <c r="C468" s="48" t="s">
        <v>196</v>
      </c>
      <c r="D468" s="48" t="s">
        <v>0</v>
      </c>
      <c r="E468" s="56">
        <f>E469</f>
        <v>4200</v>
      </c>
      <c r="F468" s="56">
        <f>F469</f>
        <v>0</v>
      </c>
      <c r="G468" s="56">
        <f>G469</f>
        <v>4200</v>
      </c>
    </row>
    <row r="469" spans="1:7" ht="15.75">
      <c r="A469" s="53" t="s">
        <v>65</v>
      </c>
      <c r="B469" s="48" t="s">
        <v>174</v>
      </c>
      <c r="C469" s="48" t="s">
        <v>196</v>
      </c>
      <c r="D469" s="48" t="s">
        <v>66</v>
      </c>
      <c r="E469" s="56">
        <v>4200</v>
      </c>
      <c r="F469" s="56"/>
      <c r="G469" s="56">
        <f>E469+F469</f>
        <v>4200</v>
      </c>
    </row>
    <row r="470" spans="1:7" ht="31.5">
      <c r="A470" s="99" t="s">
        <v>68</v>
      </c>
      <c r="B470" s="48" t="s">
        <v>174</v>
      </c>
      <c r="C470" s="48" t="s">
        <v>197</v>
      </c>
      <c r="D470" s="57"/>
      <c r="E470" s="56">
        <f>E471</f>
        <v>21516</v>
      </c>
      <c r="F470" s="56">
        <f>F471</f>
        <v>0</v>
      </c>
      <c r="G470" s="56">
        <f>G471</f>
        <v>21516</v>
      </c>
    </row>
    <row r="471" spans="1:7" ht="15.75">
      <c r="A471" s="53" t="s">
        <v>65</v>
      </c>
      <c r="B471" s="48" t="s">
        <v>174</v>
      </c>
      <c r="C471" s="48" t="s">
        <v>197</v>
      </c>
      <c r="D471" s="48" t="s">
        <v>66</v>
      </c>
      <c r="E471" s="56">
        <v>21516</v>
      </c>
      <c r="F471" s="56"/>
      <c r="G471" s="56">
        <f>E471+F471</f>
        <v>21516</v>
      </c>
    </row>
    <row r="472" spans="1:7" ht="36.75" customHeight="1">
      <c r="A472" s="173" t="s">
        <v>340</v>
      </c>
      <c r="B472" s="48" t="s">
        <v>174</v>
      </c>
      <c r="C472" s="133" t="s">
        <v>339</v>
      </c>
      <c r="D472" s="48"/>
      <c r="E472" s="56">
        <f>E473</f>
        <v>15585.8</v>
      </c>
      <c r="F472" s="56">
        <f>F473</f>
        <v>-15585.8</v>
      </c>
      <c r="G472" s="56">
        <f>G473</f>
        <v>0</v>
      </c>
    </row>
    <row r="473" spans="1:7" ht="15.75">
      <c r="A473" s="53" t="s">
        <v>15</v>
      </c>
      <c r="B473" s="48" t="s">
        <v>174</v>
      </c>
      <c r="C473" s="133" t="s">
        <v>339</v>
      </c>
      <c r="D473" s="48" t="s">
        <v>18</v>
      </c>
      <c r="E473" s="56">
        <v>15585.8</v>
      </c>
      <c r="F473" s="56">
        <f>-450-15135.8</f>
        <v>-15585.8</v>
      </c>
      <c r="G473" s="56">
        <f>E473+F473</f>
        <v>0</v>
      </c>
    </row>
  </sheetData>
  <sheetProtection/>
  <mergeCells count="12">
    <mergeCell ref="C9:C10"/>
    <mergeCell ref="D9:D10"/>
    <mergeCell ref="C2:G2"/>
    <mergeCell ref="C5:G5"/>
    <mergeCell ref="C1:G1"/>
    <mergeCell ref="F9:F10"/>
    <mergeCell ref="G9:G10"/>
    <mergeCell ref="A9:A10"/>
    <mergeCell ref="B9:B10"/>
    <mergeCell ref="E9:E10"/>
    <mergeCell ref="C4:G4"/>
    <mergeCell ref="A7:G7"/>
  </mergeCells>
  <printOptions/>
  <pageMargins left="0.7" right="0.7" top="0.75" bottom="0.75" header="0.3" footer="0.3"/>
  <pageSetup horizontalDpi="600" verticalDpi="600" orientation="portrait" paperSize="9" scale="69" r:id="rId1"/>
  <colBreaks count="4" manualBreakCount="4">
    <brk id="7" max="65535" man="1"/>
    <brk id="17" max="65535" man="1"/>
    <brk id="18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user</cp:lastModifiedBy>
  <cp:lastPrinted>2016-10-04T11:35:55Z</cp:lastPrinted>
  <dcterms:created xsi:type="dcterms:W3CDTF">2013-10-14T07:03:00Z</dcterms:created>
  <dcterms:modified xsi:type="dcterms:W3CDTF">2016-10-10T06:34:34Z</dcterms:modified>
  <cp:category/>
  <cp:version/>
  <cp:contentType/>
  <cp:contentStatus/>
</cp:coreProperties>
</file>